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at\Dropbox\Education\WSP\WSP FP&amp;A Module\02_What is FP&amp;A\02_Template Files\"/>
    </mc:Choice>
  </mc:AlternateContent>
  <xr:revisionPtr revIDLastSave="0" documentId="13_ncr:1_{BEBF13CD-F82E-4382-9CE7-42C474DC002F}" xr6:coauthVersionLast="47" xr6:coauthVersionMax="47" xr10:uidLastSave="{00000000-0000-0000-0000-000000000000}"/>
  <bookViews>
    <workbookView xWindow="-57720" yWindow="-120" windowWidth="29040" windowHeight="15840" activeTab="2" xr2:uid="{72993B26-98E5-41CF-8F3B-E9BAD59CDBB4}"/>
  </bookViews>
  <sheets>
    <sheet name="p1_blank" sheetId="10" r:id="rId1"/>
    <sheet name="p1_sol_simple" sheetId="7" r:id="rId2"/>
    <sheet name="p2_blank" sheetId="11" r:id="rId3"/>
    <sheet name="p2_sol_simple" sheetId="8" r:id="rId4"/>
    <sheet name="REF" sheetId="3" r:id="rId5"/>
  </sheets>
  <calcPr calcId="191029" calcMode="autoNoTable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8" l="1"/>
  <c r="F38" i="8"/>
  <c r="D20" i="8"/>
  <c r="C20" i="8"/>
  <c r="D30" i="8"/>
  <c r="E30" i="8" s="1"/>
  <c r="C30" i="8"/>
  <c r="D29" i="8"/>
  <c r="C29" i="8"/>
  <c r="D28" i="8"/>
  <c r="E28" i="8"/>
  <c r="E29" i="8"/>
  <c r="C28" i="8"/>
  <c r="E27" i="7"/>
  <c r="D27" i="7"/>
  <c r="C27" i="7"/>
  <c r="E26" i="7"/>
  <c r="D26" i="7"/>
  <c r="C26" i="7"/>
  <c r="E25" i="7"/>
  <c r="D25" i="7"/>
  <c r="C25" i="7"/>
  <c r="F10" i="8"/>
  <c r="E10" i="8"/>
  <c r="D10" i="8"/>
  <c r="C10" i="8"/>
  <c r="E10" i="11"/>
  <c r="F10" i="11"/>
  <c r="D10" i="11"/>
  <c r="C10" i="11"/>
  <c r="F8" i="10"/>
  <c r="E8" i="10"/>
  <c r="D8" i="10"/>
  <c r="C8" i="10"/>
  <c r="F8" i="7"/>
  <c r="D8" i="7"/>
  <c r="E8" i="7"/>
  <c r="C8" i="7"/>
  <c r="C47" i="8"/>
  <c r="C48" i="11"/>
  <c r="C49" i="11" s="1"/>
  <c r="C47" i="11"/>
  <c r="E36" i="11"/>
  <c r="B45" i="11" s="1"/>
  <c r="D8" i="11"/>
  <c r="C8" i="11"/>
  <c r="D6" i="11"/>
  <c r="C6" i="11"/>
  <c r="F4" i="11"/>
  <c r="E4" i="11"/>
  <c r="D6" i="10"/>
  <c r="C6" i="10"/>
  <c r="D5" i="10"/>
  <c r="E5" i="10" s="1"/>
  <c r="D4" i="10"/>
  <c r="C4" i="10"/>
  <c r="F4" i="8"/>
  <c r="E4" i="8"/>
  <c r="F13" i="8"/>
  <c r="F12" i="8"/>
  <c r="F11" i="8"/>
  <c r="E13" i="8"/>
  <c r="E12" i="8"/>
  <c r="E11" i="8"/>
  <c r="E36" i="8"/>
  <c r="B45" i="8" s="1"/>
  <c r="E4" i="10" l="1"/>
  <c r="E6" i="10"/>
  <c r="F6" i="10"/>
  <c r="I47" i="11" l="1"/>
  <c r="D47" i="11"/>
  <c r="I49" i="11"/>
  <c r="E49" i="11" l="1"/>
  <c r="F49" i="11"/>
  <c r="I48" i="11"/>
  <c r="I50" i="11"/>
  <c r="F48" i="11" l="1"/>
  <c r="E48" i="11"/>
  <c r="G50" i="11" l="1"/>
  <c r="D14" i="8" l="1"/>
  <c r="C14" i="8"/>
  <c r="F14" i="8" s="1"/>
  <c r="F27" i="7"/>
  <c r="C28" i="7"/>
  <c r="D17" i="7"/>
  <c r="E17" i="7" s="1"/>
  <c r="D16" i="7"/>
  <c r="E16" i="7" s="1"/>
  <c r="D15" i="7"/>
  <c r="E15" i="7" s="1"/>
  <c r="E12" i="7"/>
  <c r="D12" i="7"/>
  <c r="C12" i="7"/>
  <c r="D6" i="7"/>
  <c r="C6" i="7"/>
  <c r="E5" i="7"/>
  <c r="E6" i="7" s="1"/>
  <c r="D5" i="7"/>
  <c r="D4" i="7"/>
  <c r="C4" i="7"/>
  <c r="F28" i="8" l="1"/>
  <c r="D6" i="8"/>
  <c r="C6" i="8"/>
  <c r="D8" i="8"/>
  <c r="C8" i="8"/>
  <c r="D31" i="8"/>
  <c r="F26" i="7"/>
  <c r="F25" i="7"/>
  <c r="E4" i="7"/>
  <c r="E28" i="7"/>
  <c r="C37" i="8" l="1" a="1"/>
  <c r="C37" i="8" s="1"/>
  <c r="D38" i="8" a="1"/>
  <c r="D38" i="8" s="1"/>
  <c r="D39" i="8" s="1"/>
  <c r="D37" i="8" a="1"/>
  <c r="D37" i="8" s="1"/>
  <c r="D28" i="7"/>
  <c r="E37" i="8" l="1"/>
  <c r="I48" i="8" s="1"/>
  <c r="F48" i="8" l="1"/>
  <c r="E48" i="8"/>
  <c r="I47" i="8"/>
  <c r="D47" i="8"/>
  <c r="F6" i="7"/>
  <c r="F11" i="7"/>
  <c r="F9" i="7"/>
  <c r="F10" i="7"/>
  <c r="C48" i="8" l="1"/>
  <c r="E14" i="8"/>
  <c r="F12" i="7"/>
  <c r="I7" i="3"/>
  <c r="I8" i="3" s="1"/>
  <c r="I9" i="3" s="1"/>
  <c r="I10" i="3" s="1"/>
  <c r="F28" i="7" l="1"/>
  <c r="B5" i="3" l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F29" i="8" l="1"/>
  <c r="F30" i="8"/>
  <c r="C31" i="8"/>
  <c r="C38" i="8" l="1" a="1"/>
  <c r="C38" i="8" s="1"/>
  <c r="F31" i="8"/>
  <c r="E38" i="8" l="1"/>
  <c r="F39" i="8" s="1"/>
  <c r="C39" i="8"/>
  <c r="E39" i="8" s="1"/>
  <c r="I49" i="8"/>
  <c r="E49" i="8" s="1"/>
  <c r="I50" i="8" l="1"/>
  <c r="F49" i="8"/>
  <c r="C49" i="8"/>
  <c r="G50" i="8" s="1"/>
  <c r="E31" i="8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<sst xmlns="http://schemas.openxmlformats.org/spreadsheetml/2006/main" count="190" uniqueCount="55">
  <si>
    <t>Total Headcount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</si>
  <si>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</si>
  <si>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</si>
  <si>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</si>
  <si>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</si>
  <si>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</si>
  <si>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</si>
  <si>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</si>
  <si>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</si>
  <si>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</si>
  <si>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</si>
  <si>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</si>
  <si>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</si>
  <si>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</si>
  <si>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</si>
  <si>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</si>
  <si>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</si>
  <si>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</t>
  </si>
  <si>
    <t>Quarter</t>
  </si>
  <si>
    <t>Month_Num</t>
  </si>
  <si>
    <t>Total Salary Expense</t>
  </si>
  <si>
    <r>
      <t xml:space="preserve">Salary Expense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thousands</t>
    </r>
    <r>
      <rPr>
        <sz val="11"/>
        <color theme="1"/>
        <rFont val="Calibri"/>
        <family val="2"/>
        <scheme val="minor"/>
      </rPr>
      <t>)</t>
    </r>
  </si>
  <si>
    <r>
      <t xml:space="preserve">Salary Growth Rates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monthly</t>
    </r>
    <r>
      <rPr>
        <sz val="11"/>
        <color theme="1"/>
        <rFont val="Calibri"/>
        <family val="2"/>
        <scheme val="minor"/>
      </rPr>
      <t>)</t>
    </r>
  </si>
  <si>
    <r>
      <t>Average Salary (</t>
    </r>
    <r>
      <rPr>
        <sz val="11"/>
        <color theme="1"/>
        <rFont val="Calibri"/>
        <family val="2"/>
        <scheme val="minor"/>
      </rPr>
      <t>USD</t>
    </r>
    <r>
      <rPr>
        <b/>
        <sz val="11"/>
        <color theme="1"/>
        <rFont val="Calibri"/>
        <family val="2"/>
        <scheme val="minor"/>
      </rPr>
      <t>)</t>
    </r>
  </si>
  <si>
    <r>
      <t>Headcount Summary (</t>
    </r>
    <r>
      <rPr>
        <sz val="11"/>
        <color theme="1"/>
        <rFont val="Calibri"/>
        <family val="2"/>
        <scheme val="minor"/>
      </rPr>
      <t>FTE</t>
    </r>
    <r>
      <rPr>
        <b/>
        <sz val="11"/>
        <color theme="1"/>
        <rFont val="Calibri"/>
        <family val="2"/>
        <scheme val="minor"/>
      </rPr>
      <t>)</t>
    </r>
  </si>
  <si>
    <t>Employees</t>
  </si>
  <si>
    <t>Contractors</t>
  </si>
  <si>
    <t>Vendors</t>
  </si>
  <si>
    <t>Year</t>
  </si>
  <si>
    <t>Scenario</t>
  </si>
  <si>
    <t>Forecast</t>
  </si>
  <si>
    <t>Actual</t>
  </si>
  <si>
    <t>Budget</t>
  </si>
  <si>
    <t>Plan</t>
  </si>
  <si>
    <t>Date Lookups</t>
  </si>
  <si>
    <t>Validation Lists</t>
  </si>
  <si>
    <t>Total Average Salary</t>
  </si>
  <si>
    <t>Headcount</t>
  </si>
  <si>
    <t>Average Salary</t>
  </si>
  <si>
    <t>Total</t>
  </si>
  <si>
    <t>invisible</t>
  </si>
  <si>
    <t>label</t>
  </si>
  <si>
    <t>Starting</t>
  </si>
  <si>
    <t>Ending</t>
  </si>
  <si>
    <t>minus</t>
  </si>
  <si>
    <t>plus</t>
  </si>
  <si>
    <t>Calc</t>
  </si>
  <si>
    <t>Contribution Variance</t>
  </si>
  <si>
    <t>Invisible</t>
  </si>
  <si>
    <t>Plus</t>
  </si>
  <si>
    <t>Minus</t>
  </si>
  <si>
    <t>Label</t>
  </si>
  <si>
    <t>Step 1) Forecast vs Actual Analysis</t>
  </si>
  <si>
    <t>Step 2) Rate - Volume Analysis</t>
  </si>
  <si>
    <t>Step 3) Waterfall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</si>
</sst>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5" formatCode="&quot;$&quot;#,##0_);\(&quot;$&quot;#,##0\)"/>
    <numFmt numFmtId="7" formatCode="&quot;$&quot;#,##0.00_);\(&quot;$&quot;#,##0.00\)"/>
    <numFmt numFmtId="164" formatCode="0.0%_);\(0.0%\);&quot;-&quot;_)"/>
    <numFmt numFmtId="165" formatCode="[$-409]mmm\-yy;@"/>
    <numFmt numFmtId="166" formatCode="#,##0.0,_);\(#,##0.0,\)"/>
    <numFmt numFmtId="167" formatCode="&quot;$&quot;#,##0.0,_);\(&quot;$&quot;#,##0.0,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7" fontId="3" fillId="2" borderId="0" applyBorder="0" applyAlignment="0" applyProtection="0"/>
    <xf numFmtId="37" fontId="1" fillId="0" borderId="0" applyBorder="0" applyAlignment="0" applyProtection="0"/>
    <xf numFmtId="164" fontId="3" fillId="2" borderId="0" applyAlignment="0" applyProtection="0"/>
    <xf numFmtId="7" fontId="3" fillId="2" borderId="0" applyBorder="0" applyAlignment="0" applyProtection="0"/>
    <xf numFmtId="166" fontId="1" fillId="0" borderId="0" applyFill="0" applyBorder="0" applyAlignment="0" applyProtection="0"/>
    <xf numFmtId="1" fontId="3" fillId="2" borderId="0" applyBorder="0" applyAlignment="0"/>
    <xf numFmtId="164" fontId="9" fillId="0" borderId="0" applyBorder="0" applyAlignment="0" applyProtection="0"/>
    <xf numFmtId="5" fontId="9" fillId="0" borderId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/>
    <xf numFmtId="14" fontId="0" fillId="0" borderId="0" xfId="0" applyNumberFormat="1"/>
    <xf numFmtId="37" fontId="3" fillId="2" borderId="0" xfId="1"/>
    <xf numFmtId="37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4" fontId="3" fillId="2" borderId="0" xfId="3"/>
    <xf numFmtId="5" fontId="3" fillId="2" borderId="0" xfId="4" applyNumberFormat="1"/>
    <xf numFmtId="166" fontId="1" fillId="0" borderId="0" xfId="5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6" fontId="2" fillId="0" borderId="1" xfId="5" applyFont="1" applyBorder="1"/>
    <xf numFmtId="5" fontId="0" fillId="0" borderId="0" xfId="0" applyNumberFormat="1" applyBorder="1"/>
    <xf numFmtId="5" fontId="0" fillId="0" borderId="2" xfId="0" applyNumberFormat="1" applyBorder="1"/>
    <xf numFmtId="0" fontId="3" fillId="2" borderId="0" xfId="0" applyFont="1" applyFill="1" applyAlignment="1">
      <alignment horizontal="right"/>
    </xf>
    <xf numFmtId="166" fontId="1" fillId="0" borderId="2" xfId="5" applyBorder="1"/>
    <xf numFmtId="37" fontId="2" fillId="0" borderId="1" xfId="0" applyNumberFormat="1" applyFont="1" applyBorder="1"/>
    <xf numFmtId="0" fontId="0" fillId="0" borderId="0" xfId="0" applyBorder="1"/>
    <xf numFmtId="37" fontId="1" fillId="0" borderId="0" xfId="2"/>
    <xf numFmtId="0" fontId="0" fillId="3" borderId="0" xfId="0" applyFill="1"/>
    <xf numFmtId="5" fontId="0" fillId="3" borderId="0" xfId="0" applyNumberFormat="1" applyFill="1" applyBorder="1"/>
    <xf numFmtId="37" fontId="3" fillId="2" borderId="0" xfId="1" applyAlignment="1">
      <alignment horizontal="right"/>
    </xf>
    <xf numFmtId="165" fontId="8" fillId="0" borderId="0" xfId="0" applyNumberFormat="1" applyFont="1" applyAlignment="1">
      <alignment horizontal="right"/>
    </xf>
    <xf numFmtId="1" fontId="3" fillId="2" borderId="0" xfId="6"/>
    <xf numFmtId="1" fontId="0" fillId="0" borderId="0" xfId="0" applyNumberFormat="1"/>
    <xf numFmtId="0" fontId="3" fillId="0" borderId="0" xfId="0" applyFont="1" applyFill="1" applyAlignment="1">
      <alignment horizontal="right"/>
    </xf>
    <xf numFmtId="0" fontId="7" fillId="3" borderId="0" xfId="0" applyFont="1" applyFill="1" applyAlignment="1">
      <alignment horizontal="centerContinuous"/>
    </xf>
    <xf numFmtId="0" fontId="2" fillId="3" borderId="0" xfId="0" applyFont="1" applyFill="1" applyAlignment="1">
      <alignment horizontal="centerContinuous"/>
    </xf>
    <xf numFmtId="164" fontId="9" fillId="0" borderId="0" xfId="7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1" fillId="0" borderId="0" xfId="2" applyNumberFormat="1"/>
    <xf numFmtId="164" fontId="2" fillId="0" borderId="1" xfId="0" applyNumberFormat="1" applyFont="1" applyBorder="1"/>
    <xf numFmtId="164" fontId="1" fillId="0" borderId="0" xfId="5" applyNumberFormat="1"/>
    <xf numFmtId="164" fontId="2" fillId="0" borderId="1" xfId="5" applyNumberFormat="1" applyFont="1" applyBorder="1"/>
    <xf numFmtId="0" fontId="0" fillId="0" borderId="0" xfId="0" applyAlignment="1">
      <alignment horizontal="left"/>
    </xf>
    <xf numFmtId="5" fontId="0" fillId="0" borderId="0" xfId="0" applyNumberFormat="1"/>
    <xf numFmtId="5" fontId="6" fillId="0" borderId="0" xfId="0" applyNumberFormat="1" applyFont="1"/>
    <xf numFmtId="0" fontId="5" fillId="2" borderId="0" xfId="0" applyFont="1" applyFill="1"/>
    <xf numFmtId="0" fontId="3" fillId="2" borderId="0" xfId="0" applyFont="1" applyFill="1"/>
    <xf numFmtId="5" fontId="2" fillId="0" borderId="0" xfId="0" applyNumberFormat="1" applyFont="1"/>
    <xf numFmtId="5" fontId="10" fillId="0" borderId="0" xfId="0" applyNumberFormat="1" applyFont="1"/>
    <xf numFmtId="0" fontId="0" fillId="0" borderId="3" xfId="0" applyBorder="1" applyAlignment="1">
      <alignment horizontal="left" indent="1"/>
    </xf>
    <xf numFmtId="5" fontId="0" fillId="0" borderId="3" xfId="0" applyNumberFormat="1" applyBorder="1"/>
    <xf numFmtId="5" fontId="2" fillId="0" borderId="3" xfId="0" applyNumberFormat="1" applyFont="1" applyBorder="1"/>
    <xf numFmtId="0" fontId="0" fillId="4" borderId="0" xfId="0" applyFont="1" applyFill="1"/>
    <xf numFmtId="0" fontId="0" fillId="4" borderId="0" xfId="0" applyFill="1"/>
    <xf numFmtId="0" fontId="2" fillId="4" borderId="0" xfId="0" applyFont="1" applyFill="1"/>
    <xf numFmtId="166" fontId="1" fillId="0" borderId="5" xfId="5" applyBorder="1"/>
    <xf numFmtId="166" fontId="1" fillId="0" borderId="6" xfId="5" applyBorder="1"/>
    <xf numFmtId="166" fontId="1" fillId="0" borderId="7" xfId="5" applyBorder="1"/>
    <xf numFmtId="166" fontId="1" fillId="0" borderId="8" xfId="5" applyBorder="1"/>
    <xf numFmtId="166" fontId="1" fillId="0" borderId="0" xfId="5" applyBorder="1"/>
    <xf numFmtId="166" fontId="1" fillId="0" borderId="9" xfId="5" applyBorder="1"/>
    <xf numFmtId="166" fontId="1" fillId="0" borderId="3" xfId="5" applyBorder="1"/>
    <xf numFmtId="166" fontId="1" fillId="0" borderId="10" xfId="5" applyBorder="1"/>
    <xf numFmtId="5" fontId="0" fillId="0" borderId="5" xfId="0" applyNumberFormat="1" applyBorder="1"/>
    <xf numFmtId="5" fontId="0" fillId="0" borderId="7" xfId="0" applyNumberFormat="1" applyBorder="1"/>
    <xf numFmtId="5" fontId="0" fillId="0" borderId="8" xfId="0" applyNumberFormat="1" applyBorder="1"/>
    <xf numFmtId="5" fontId="0" fillId="0" borderId="9" xfId="0" applyNumberFormat="1" applyBorder="1"/>
    <xf numFmtId="5" fontId="0" fillId="0" borderId="10" xfId="0" applyNumberFormat="1" applyBorder="1"/>
    <xf numFmtId="37" fontId="1" fillId="0" borderId="11" xfId="2" applyBorder="1"/>
    <xf numFmtId="37" fontId="1" fillId="0" borderId="12" xfId="2" applyBorder="1"/>
    <xf numFmtId="37" fontId="1" fillId="0" borderId="13" xfId="2" applyBorder="1"/>
    <xf numFmtId="166" fontId="1" fillId="0" borderId="11" xfId="5" applyBorder="1"/>
    <xf numFmtId="166" fontId="1" fillId="0" borderId="12" xfId="5" applyBorder="1"/>
    <xf numFmtId="166" fontId="1" fillId="0" borderId="13" xfId="5" applyBorder="1"/>
    <xf numFmtId="164" fontId="9" fillId="0" borderId="7" xfId="7" applyBorder="1"/>
    <xf numFmtId="164" fontId="1" fillId="0" borderId="2" xfId="2" applyNumberFormat="1" applyBorder="1"/>
    <xf numFmtId="164" fontId="1" fillId="0" borderId="10" xfId="2" applyNumberFormat="1" applyBorder="1"/>
    <xf numFmtId="0" fontId="0" fillId="0" borderId="4" xfId="0" applyBorder="1" applyAlignment="1">
      <alignment horizontal="center" wrapText="1"/>
    </xf>
    <xf numFmtId="5" fontId="0" fillId="0" borderId="14" xfId="0" applyNumberFormat="1" applyBorder="1"/>
    <xf numFmtId="5" fontId="0" fillId="0" borderId="15" xfId="0" applyNumberFormat="1" applyBorder="1"/>
    <xf numFmtId="164" fontId="1" fillId="0" borderId="7" xfId="5" applyNumberFormat="1" applyBorder="1"/>
    <xf numFmtId="164" fontId="1" fillId="0" borderId="2" xfId="5" applyNumberFormat="1" applyBorder="1"/>
    <xf numFmtId="164" fontId="1" fillId="0" borderId="10" xfId="5" applyNumberFormat="1" applyBorder="1"/>
    <xf numFmtId="5" fontId="3" fillId="2" borderId="0" xfId="4" applyNumberFormat="1" applyBorder="1"/>
    <xf numFmtId="37" fontId="0" fillId="0" borderId="5" xfId="0" applyNumberFormat="1" applyBorder="1"/>
    <xf numFmtId="37" fontId="0" fillId="0" borderId="6" xfId="0" applyNumberFormat="1" applyBorder="1"/>
    <xf numFmtId="5" fontId="2" fillId="0" borderId="7" xfId="0" applyNumberFormat="1" applyFont="1" applyBorder="1"/>
    <xf numFmtId="5" fontId="2" fillId="0" borderId="10" xfId="0" applyNumberFormat="1" applyFont="1" applyBorder="1"/>
    <xf numFmtId="5" fontId="6" fillId="0" borderId="3" xfId="0" applyNumberFormat="1" applyFont="1" applyBorder="1"/>
    <xf numFmtId="5" fontId="10" fillId="0" borderId="10" xfId="0" applyNumberFormat="1" applyFont="1" applyBorder="1"/>
    <xf numFmtId="5" fontId="3" fillId="2" borderId="0" xfId="0" applyNumberFormat="1" applyFont="1" applyFill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3" xfId="0" applyBorder="1" applyAlignment="1">
      <alignment horizontal="center"/>
    </xf>
    <xf numFmtId="167" fontId="0" fillId="0" borderId="0" xfId="0" applyNumberFormat="1"/>
  </cellXfs>
  <cellStyles count="9">
    <cellStyle name="Curr0" xfId="8" xr:uid="{6F5B5210-58CB-41B1-8493-7DCAB132B930}"/>
    <cellStyle name="Fin_Num_thou" xfId="5" xr:uid="{A8ADDC7B-4114-4676-87B3-7FCF1B6C8606}"/>
    <cellStyle name="Inp_Curr" xfId="4" xr:uid="{BCC53938-8F8A-4E72-B289-5FB7A4325D00}"/>
    <cellStyle name="Inp_Pct" xfId="3" xr:uid="{9967843C-11DE-4317-B0F2-D5D588D07A61}"/>
    <cellStyle name="Inp_Year" xfId="6" xr:uid="{485794E0-5184-4DA6-9085-DAA14F763813}"/>
    <cellStyle name="Input_Num" xfId="1" xr:uid="{89E88B75-64EF-4A24-BB77-40A926953ADD}"/>
    <cellStyle name="Normal" xfId="0" builtinId="0"/>
    <cellStyle name="Num" xfId="2" xr:uid="{3AC257E9-2B88-4B39-8439-DDD8E78F2834}"/>
    <cellStyle name="Pct" xfId="7" xr:uid="{5197705C-18C8-4291-AB5C-2494BB672D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p2_blank!$B$45</c:f>
          <c:strCache>
            <c:ptCount val="1"/>
            <c:pt idx="0">
              <c:v>Feb Actual vs Forecast Waterfall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p2_blank!$C$45:$C$46</c:f>
              <c:strCache>
                <c:ptCount val="2"/>
                <c:pt idx="0">
                  <c:v>invisible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p2_blank!$B$47:$B$50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p2_blank!$C$47:$C$50</c:f>
              <c:numCache>
                <c:formatCode>"$"#,##0_);\("$"#,##0\)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22-48A3-86E7-259EA0BB330E}"/>
            </c:ext>
          </c:extLst>
        </c:ser>
        <c:ser>
          <c:idx val="1"/>
          <c:order val="1"/>
          <c:tx>
            <c:strRef>
              <c:f>p2_blank!$D$45:$D$46</c:f>
              <c:strCache>
                <c:ptCount val="2"/>
                <c:pt idx="0">
                  <c:v>Starting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p2_blank!$B$47:$B$50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p2_blank!$D$47:$D$50</c:f>
              <c:numCache>
                <c:formatCode>"$"#,##0_);\("$"#,##0\)</c:formatCode>
                <c:ptCount val="4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22-48A3-86E7-259EA0BB330E}"/>
            </c:ext>
          </c:extLst>
        </c:ser>
        <c:ser>
          <c:idx val="2"/>
          <c:order val="2"/>
          <c:tx>
            <c:strRef>
              <c:f>p2_blank!$F$45:$F$46</c:f>
              <c:strCache>
                <c:ptCount val="2"/>
                <c:pt idx="0">
                  <c:v>minus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p2_blank!$B$47:$B$50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p2_blank!$F$47:$F$50</c:f>
              <c:numCache>
                <c:formatCode>"$"#,##0_);\("$"#,##0\)</c:formatCode>
                <c:ptCount val="4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22-48A3-86E7-259EA0BB330E}"/>
            </c:ext>
          </c:extLst>
        </c:ser>
        <c:ser>
          <c:idx val="3"/>
          <c:order val="3"/>
          <c:tx>
            <c:strRef>
              <c:f>p2_blank!$E$45:$E$46</c:f>
              <c:strCache>
                <c:ptCount val="2"/>
                <c:pt idx="0">
                  <c:v>plus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p2_blank!$B$47:$B$50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p2_blank!$E$47:$E$50</c:f>
              <c:numCache>
                <c:formatCode>"$"#,##0_);\("$"#,##0\)</c:formatCode>
                <c:ptCount val="4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22-48A3-86E7-259EA0BB330E}"/>
            </c:ext>
          </c:extLst>
        </c:ser>
        <c:ser>
          <c:idx val="4"/>
          <c:order val="4"/>
          <c:tx>
            <c:strRef>
              <c:f>p2_blank!$G$45:$G$46</c:f>
              <c:strCache>
                <c:ptCount val="2"/>
                <c:pt idx="0">
                  <c:v>Ending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p2_blank!$B$47:$B$50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p2_blank!$G$47:$G$50</c:f>
              <c:numCache>
                <c:formatCode>"$"#,##0_);\("$"#,##0\)</c:formatCode>
                <c:ptCount val="4"/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22-48A3-86E7-259EA0BB330E}"/>
            </c:ext>
          </c:extLst>
        </c:ser>
        <c:ser>
          <c:idx val="5"/>
          <c:order val="5"/>
          <c:tx>
            <c:strRef>
              <c:f>p2_blank!$H$45:$H$46</c:f>
              <c:strCache>
                <c:ptCount val="2"/>
                <c:pt idx="0">
                  <c:v>label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D8633BC0-0675-46CC-AFA7-C3F39E130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E622-48A3-86E7-259EA0BB330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B1AED24-7CA9-455F-8086-E6B3C9DFCC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E622-48A3-86E7-259EA0BB330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B54B4D3A-6A2E-4B9E-9635-292BE010A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E622-48A3-86E7-259EA0BB330E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1E0BC31-9880-465A-9C59-A87FA57E0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E622-48A3-86E7-259EA0BB33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p2_blank!$B$47:$B$50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p2_blank!$H$47:$H$50</c:f>
              <c:numCache>
                <c:formatCode>"$"#,##0_);\("$"#,##0\)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p2_blank!$I$47:$I$50</c15:f>
                <c15:dlblRangeCache>
                  <c:ptCount val="4"/>
                  <c:pt idx="0">
                    <c:v>$0.0 </c:v>
                  </c:pt>
                  <c:pt idx="1">
                    <c:v>$0.0 </c:v>
                  </c:pt>
                  <c:pt idx="2">
                    <c:v>$0.0 </c:v>
                  </c:pt>
                  <c:pt idx="3">
                    <c:v>$0.0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9-E622-48A3-86E7-259EA0BB3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1781680"/>
        <c:axId val="1061757968"/>
      </c:barChart>
      <c:catAx>
        <c:axId val="106178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757968"/>
        <c:crosses val="autoZero"/>
        <c:auto val="1"/>
        <c:lblAlgn val="ctr"/>
        <c:lblOffset val="100"/>
        <c:noMultiLvlLbl val="0"/>
      </c:catAx>
      <c:valAx>
        <c:axId val="1061757968"/>
        <c:scaling>
          <c:orientation val="minMax"/>
        </c:scaling>
        <c:delete val="0"/>
        <c:axPos val="l"/>
        <c:numFmt formatCode="&quot;$&quot;#,##0.0_);\(&quot;$&quot;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78168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p2_sol_simple!$B$45</c:f>
          <c:strCache>
            <c:ptCount val="1"/>
            <c:pt idx="0">
              <c:v>Feb Actual vs Forecast Waterfall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p2_sol_simple!$C$45:$C$46</c:f>
              <c:strCache>
                <c:ptCount val="2"/>
                <c:pt idx="0">
                  <c:v>Invisible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p2_sol_simple!$B$47:$B$50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p2_sol_simple!$C$47:$C$50</c:f>
              <c:numCache>
                <c:formatCode>"$"#,##0_);\("$"#,##0\)</c:formatCode>
                <c:ptCount val="4"/>
                <c:pt idx="0">
                  <c:v>0</c:v>
                </c:pt>
                <c:pt idx="1">
                  <c:v>672332.87037037034</c:v>
                </c:pt>
                <c:pt idx="2">
                  <c:v>672332.87037037034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50-4590-BF21-1F68BE908734}"/>
            </c:ext>
          </c:extLst>
        </c:ser>
        <c:ser>
          <c:idx val="1"/>
          <c:order val="1"/>
          <c:tx>
            <c:strRef>
              <c:f>p2_sol_simple!$D$45:$D$46</c:f>
              <c:strCache>
                <c:ptCount val="2"/>
                <c:pt idx="0">
                  <c:v>Starting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p2_sol_simple!$B$47:$B$50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p2_sol_simple!$D$47:$D$50</c:f>
              <c:numCache>
                <c:formatCode>"$"#,##0_);\("$"#,##0\)</c:formatCode>
                <c:ptCount val="4"/>
                <c:pt idx="0">
                  <c:v>703604.16666666663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50-4590-BF21-1F68BE908734}"/>
            </c:ext>
          </c:extLst>
        </c:ser>
        <c:ser>
          <c:idx val="2"/>
          <c:order val="2"/>
          <c:tx>
            <c:strRef>
              <c:f>p2_sol_simple!$F$45:$F$46</c:f>
              <c:strCache>
                <c:ptCount val="2"/>
                <c:pt idx="0">
                  <c:v>Minus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p2_sol_simple!$B$47:$B$50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p2_sol_simple!$F$47:$F$50</c:f>
              <c:numCache>
                <c:formatCode>"$"#,##0_);\("$"#,##0\)</c:formatCode>
                <c:ptCount val="4"/>
                <c:pt idx="1">
                  <c:v>31271.296296296296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50-4590-BF21-1F68BE908734}"/>
            </c:ext>
          </c:extLst>
        </c:ser>
        <c:ser>
          <c:idx val="3"/>
          <c:order val="3"/>
          <c:tx>
            <c:strRef>
              <c:f>p2_sol_simple!$E$45:$E$46</c:f>
              <c:strCache>
                <c:ptCount val="2"/>
                <c:pt idx="0">
                  <c:v>Plus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p2_sol_simple!$B$47:$B$50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p2_sol_simple!$E$47:$E$50</c:f>
              <c:numCache>
                <c:formatCode>"$"#,##0_);\("$"#,##0\)</c:formatCode>
                <c:ptCount val="4"/>
                <c:pt idx="1">
                  <c:v>0</c:v>
                </c:pt>
                <c:pt idx="2">
                  <c:v>58554.629629629657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50-4590-BF21-1F68BE908734}"/>
            </c:ext>
          </c:extLst>
        </c:ser>
        <c:ser>
          <c:idx val="4"/>
          <c:order val="4"/>
          <c:tx>
            <c:strRef>
              <c:f>p2_sol_simple!$G$45:$G$46</c:f>
              <c:strCache>
                <c:ptCount val="2"/>
                <c:pt idx="0">
                  <c:v>Ending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p2_sol_simple!$B$47:$B$50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p2_sol_simple!$G$47:$G$50</c:f>
              <c:numCache>
                <c:formatCode>"$"#,##0_);\("$"#,##0\)</c:formatCode>
                <c:ptCount val="4"/>
                <c:pt idx="3">
                  <c:v>730887.5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50-4590-BF21-1F68BE908734}"/>
            </c:ext>
          </c:extLst>
        </c:ser>
        <c:ser>
          <c:idx val="5"/>
          <c:order val="5"/>
          <c:tx>
            <c:strRef>
              <c:f>p2_sol_simple!$H$45:$H$46</c:f>
              <c:strCache>
                <c:ptCount val="2"/>
                <c:pt idx="0">
                  <c:v>Label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7682B75F-2EFD-4A14-B1F5-30F90BDAA7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C50-4590-BF21-1F68BE90873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C5D3B15-71CB-42CF-9F1C-6398E7C878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C50-4590-BF21-1F68BE90873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2105ADA7-4AA6-4D41-B666-E852AAD52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C50-4590-BF21-1F68BE90873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754C16D4-5BD3-4DCC-B87C-5172FBFA2C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inBase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C50-4590-BF21-1F68BE9087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p2_sol_simple!$B$47:$B$50</c:f>
              <c:strCache>
                <c:ptCount val="4"/>
                <c:pt idx="0">
                  <c:v>Forecast</c:v>
                </c:pt>
                <c:pt idx="1">
                  <c:v>Headcount</c:v>
                </c:pt>
                <c:pt idx="2">
                  <c:v>Average Salary</c:v>
                </c:pt>
                <c:pt idx="3">
                  <c:v>Actual</c:v>
                </c:pt>
              </c:strCache>
            </c:strRef>
          </c:cat>
          <c:val>
            <c:numRef>
              <c:f>p2_sol_simple!$H$47:$H$50</c:f>
              <c:numCache>
                <c:formatCode>"$"#,##0_);\("$"#,##0\)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p2_sol_simple!$I$47:$I$50</c15:f>
                <c15:dlblRangeCache>
                  <c:ptCount val="4"/>
                  <c:pt idx="0">
                    <c:v>$703.6 </c:v>
                  </c:pt>
                  <c:pt idx="1">
                    <c:v>($31.3)</c:v>
                  </c:pt>
                  <c:pt idx="2">
                    <c:v>$58.6 </c:v>
                  </c:pt>
                  <c:pt idx="3">
                    <c:v>$730.9 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3C50-4590-BF21-1F68BE908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1781680"/>
        <c:axId val="1061757968"/>
      </c:barChart>
      <c:catAx>
        <c:axId val="106178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757968"/>
        <c:crosses val="autoZero"/>
        <c:auto val="1"/>
        <c:lblAlgn val="ctr"/>
        <c:lblOffset val="100"/>
        <c:noMultiLvlLbl val="0"/>
      </c:catAx>
      <c:valAx>
        <c:axId val="1061757968"/>
        <c:scaling>
          <c:orientation val="minMax"/>
        </c:scaling>
        <c:delete val="0"/>
        <c:axPos val="l"/>
        <c:numFmt formatCode="&quot;$&quot;#,##0.0_);\(&quot;$&quot;#,##0.0\)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781680"/>
        <c:crosses val="autoZero"/>
        <c:crossBetween val="between"/>
        <c:dispUnits>
          <c:builtInUnit val="million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</c:dispUnitsLbl>
        </c:dispUnits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55280</xdr:colOff>
      <xdr:row>51</xdr:row>
      <xdr:rowOff>78814</xdr:rowOff>
    </xdr:from>
    <xdr:to>
      <xdr:col>6</xdr:col>
      <xdr:colOff>478676</xdr:colOff>
      <xdr:row>66</xdr:row>
      <xdr:rowOff>142501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8231DB4-1910-4E5B-BE7B-384375C24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47251</xdr:colOff>
      <xdr:row>51</xdr:row>
      <xdr:rowOff>373</xdr:rowOff>
    </xdr:from>
    <xdr:to>
      <xdr:col>6</xdr:col>
      <xdr:colOff>688415</xdr:colOff>
      <xdr:row>66</xdr:row>
      <xdr:rowOff>67235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C0ECEFD-EE4B-49ED-A2D4-11A014D9F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442E6-D9D9-4C65-B081-CE1152FDC246}">
  <dimension ref="B2:F29"/>
  <sheetViews>
    <sheetView showGridLines="0" zoomScale="85" zoomScaleNormal="85" workbookViewId="0"/>
  </sheetViews>
  <sheetFormatPr defaultRowHeight="14.5" x14ac:dyDescent="0.35"/>
  <cols>
    <col min="1" max="1" width="3.26953125" customWidth="1"/>
    <col min="2" max="2" width="35.54296875" customWidth="1"/>
    <col min="3" max="3" width="10.453125" bestFit="1" customWidth="1"/>
    <col min="4" max="5" width="9.453125" bestFit="1" customWidth="1"/>
    <col min="6" max="6" width="9.1796875" bestFit="1" customWidth="1"/>
  </cols>
  <sheetData>
    <row r="2" spans="2:6" x14ac:dyDescent="0.35">
      <c r="B2" t="s">
        <v>29</v>
      </c>
      <c r="C2" s="6" t="s">
        <v>30</v>
      </c>
      <c r="D2" s="6" t="s">
        <v>30</v>
      </c>
      <c r="E2" s="6" t="s">
        <v>30</v>
      </c>
      <c r="F2" s="6" t="s">
        <v>30</v>
      </c>
    </row>
    <row r="3" spans="2:6" x14ac:dyDescent="0.35">
      <c r="B3" t="s">
        <v>28</v>
      </c>
      <c r="C3" s="25">
        <v>2021</v>
      </c>
      <c r="D3" s="25">
        <v>2021</v>
      </c>
      <c r="E3" s="25">
        <v>2021</v>
      </c>
      <c r="F3" s="26">
        <v>2021</v>
      </c>
    </row>
    <row r="4" spans="2:6" x14ac:dyDescent="0.35">
      <c r="B4" t="s">
        <v>18</v>
      </c>
      <c r="C4" s="6" t="str">
        <f>INDEX(REF!$B$4:$D$15,MATCH(p1_blank!C5,REF!$B$4:$B$15,0),3)</f>
        <v>Q1</v>
      </c>
      <c r="D4" s="6" t="str">
        <f>INDEX(REF!$B$4:$D$15,MATCH(p1_blank!D5,REF!$B$4:$B$15,0),3)</f>
        <v>Q1</v>
      </c>
      <c r="E4" s="6" t="str">
        <f>INDEX(REF!$B$4:$D$15,MATCH(p1_blank!E5,REF!$B$4:$B$15,0),3)</f>
        <v>Q1</v>
      </c>
      <c r="F4" s="16" t="s">
        <v>1</v>
      </c>
    </row>
    <row r="5" spans="2:6" x14ac:dyDescent="0.35">
      <c r="B5" t="s">
        <v>19</v>
      </c>
      <c r="C5" s="23">
        <v>1</v>
      </c>
      <c r="D5" s="23">
        <f>C5+1</f>
        <v>2</v>
      </c>
      <c r="E5" s="23">
        <f t="shared" ref="E5" si="0">D5+1</f>
        <v>3</v>
      </c>
      <c r="F5" s="27"/>
    </row>
    <row r="6" spans="2:6" x14ac:dyDescent="0.35">
      <c r="B6" t="s">
        <v>17</v>
      </c>
      <c r="C6" s="24" t="str">
        <f>INDEX(REF!$B$4:$D$15,MATCH(p1_blank!C5,REF!$B$4:$B$15,0),2)</f>
        <v>Jan</v>
      </c>
      <c r="D6" s="24" t="str">
        <f>INDEX(REF!$B$4:$D$15,MATCH(p1_blank!D5,REF!$B$4:$B$15,0),2)</f>
        <v>Feb</v>
      </c>
      <c r="E6" s="24" t="str">
        <f>INDEX(REF!$B$4:$D$15,MATCH(p1_blank!E5,REF!$B$4:$B$15,0),2)</f>
        <v>Mar</v>
      </c>
      <c r="F6" s="24" t="str">
        <f ca="1">OFFSET($C6,0,MATCH(F$4,$C$4:$E$4,1)-1)</f>
        <v>Mar</v>
      </c>
    </row>
    <row r="7" spans="2:6" x14ac:dyDescent="0.35">
      <c r="D7" s="3"/>
      <c r="E7" s="3"/>
    </row>
    <row r="8" spans="2:6" x14ac:dyDescent="0.35">
      <c r="B8" s="2" t="s">
        <v>24</v>
      </c>
      <c r="C8" s="24" t="str">
        <f>C6</f>
        <v>Jan</v>
      </c>
      <c r="D8" s="24" t="str">
        <f t="shared" ref="D8:E8" si="1">D6</f>
        <v>Feb</v>
      </c>
      <c r="E8" s="24" t="str">
        <f t="shared" si="1"/>
        <v>Mar</v>
      </c>
      <c r="F8" s="24" t="str">
        <f>F4</f>
        <v>Q1</v>
      </c>
    </row>
    <row r="9" spans="2:6" x14ac:dyDescent="0.35">
      <c r="B9" s="1" t="s">
        <v>25</v>
      </c>
      <c r="C9" s="4">
        <v>100</v>
      </c>
      <c r="D9" s="4">
        <v>105</v>
      </c>
      <c r="E9" s="4">
        <v>110</v>
      </c>
      <c r="F9" s="63"/>
    </row>
    <row r="10" spans="2:6" x14ac:dyDescent="0.35">
      <c r="B10" s="1" t="s">
        <v>26</v>
      </c>
      <c r="C10" s="4">
        <v>20</v>
      </c>
      <c r="D10" s="4">
        <v>20</v>
      </c>
      <c r="E10" s="4">
        <v>25</v>
      </c>
      <c r="F10" s="64"/>
    </row>
    <row r="11" spans="2:6" x14ac:dyDescent="0.35">
      <c r="B11" s="1" t="s">
        <v>27</v>
      </c>
      <c r="C11" s="4">
        <v>10</v>
      </c>
      <c r="D11" s="4">
        <v>10</v>
      </c>
      <c r="E11" s="4">
        <v>10</v>
      </c>
      <c r="F11" s="65"/>
    </row>
    <row r="12" spans="2:6" ht="15" thickBot="1" x14ac:dyDescent="0.4">
      <c r="B12" s="11" t="s">
        <v>0</v>
      </c>
      <c r="C12" s="18"/>
      <c r="D12" s="18"/>
      <c r="E12" s="18"/>
      <c r="F12" s="18"/>
    </row>
    <row r="13" spans="2:6" ht="15" thickTop="1" x14ac:dyDescent="0.35"/>
    <row r="14" spans="2:6" x14ac:dyDescent="0.35">
      <c r="B14" s="7" t="s">
        <v>23</v>
      </c>
      <c r="D14" s="19"/>
      <c r="E14" s="19"/>
      <c r="F14" s="19"/>
    </row>
    <row r="15" spans="2:6" x14ac:dyDescent="0.35">
      <c r="B15" s="1" t="s">
        <v>25</v>
      </c>
      <c r="C15" s="9">
        <v>65000</v>
      </c>
      <c r="D15" s="58"/>
      <c r="E15" s="59"/>
      <c r="F15" s="22"/>
    </row>
    <row r="16" spans="2:6" x14ac:dyDescent="0.35">
      <c r="B16" s="1" t="s">
        <v>26</v>
      </c>
      <c r="C16" s="9">
        <v>45000</v>
      </c>
      <c r="D16" s="60"/>
      <c r="E16" s="15"/>
      <c r="F16" s="22"/>
    </row>
    <row r="17" spans="2:6" x14ac:dyDescent="0.35">
      <c r="B17" s="1" t="s">
        <v>27</v>
      </c>
      <c r="C17" s="9">
        <v>35000</v>
      </c>
      <c r="D17" s="61"/>
      <c r="E17" s="62"/>
      <c r="F17" s="22"/>
    </row>
    <row r="18" spans="2:6" x14ac:dyDescent="0.35">
      <c r="D18" s="19"/>
      <c r="E18" s="19"/>
      <c r="F18" s="19"/>
    </row>
    <row r="19" spans="2:6" x14ac:dyDescent="0.35">
      <c r="B19" s="2" t="s">
        <v>22</v>
      </c>
    </row>
    <row r="20" spans="2:6" x14ac:dyDescent="0.35">
      <c r="B20" s="1" t="s">
        <v>25</v>
      </c>
      <c r="C20" s="8">
        <v>0</v>
      </c>
      <c r="D20" s="8">
        <v>0.05</v>
      </c>
      <c r="E20" s="8">
        <v>0</v>
      </c>
      <c r="F20" s="21"/>
    </row>
    <row r="21" spans="2:6" x14ac:dyDescent="0.35">
      <c r="B21" s="1" t="s">
        <v>26</v>
      </c>
      <c r="C21" s="8">
        <v>0</v>
      </c>
      <c r="D21" s="8">
        <v>0.03</v>
      </c>
      <c r="E21" s="8">
        <v>0</v>
      </c>
      <c r="F21" s="21"/>
    </row>
    <row r="22" spans="2:6" x14ac:dyDescent="0.35">
      <c r="B22" s="1" t="s">
        <v>27</v>
      </c>
      <c r="C22" s="8">
        <v>0</v>
      </c>
      <c r="D22" s="8">
        <v>0</v>
      </c>
      <c r="E22" s="8">
        <v>0</v>
      </c>
      <c r="F22" s="21"/>
    </row>
    <row r="24" spans="2:6" x14ac:dyDescent="0.35">
      <c r="B24" s="7" t="s">
        <v>21</v>
      </c>
    </row>
    <row r="25" spans="2:6" x14ac:dyDescent="0.35">
      <c r="B25" s="1" t="s">
        <v>25</v>
      </c>
      <c r="C25" s="50"/>
      <c r="D25" s="51"/>
      <c r="E25" s="51"/>
      <c r="F25" s="66"/>
    </row>
    <row r="26" spans="2:6" x14ac:dyDescent="0.35">
      <c r="B26" s="1" t="s">
        <v>26</v>
      </c>
      <c r="C26" s="53"/>
      <c r="D26" s="54"/>
      <c r="E26" s="54"/>
      <c r="F26" s="67"/>
    </row>
    <row r="27" spans="2:6" x14ac:dyDescent="0.35">
      <c r="B27" s="1" t="s">
        <v>27</v>
      </c>
      <c r="C27" s="55"/>
      <c r="D27" s="56"/>
      <c r="E27" s="56"/>
      <c r="F27" s="68"/>
    </row>
    <row r="28" spans="2:6" ht="15" thickBot="1" x14ac:dyDescent="0.4">
      <c r="B28" s="12" t="s">
        <v>20</v>
      </c>
      <c r="C28" s="13"/>
      <c r="D28" s="13"/>
      <c r="E28" s="13"/>
      <c r="F28" s="13"/>
    </row>
    <row r="29" spans="2:6" ht="15" thickTop="1" x14ac:dyDescent="0.35"/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A37CD372-2C2D-41A6-BF5E-6790A4F20E99}">
          <x14:formula1>
            <xm:f>REF!$I$4:$I$10</xm:f>
          </x14:formula1>
          <xm:sqref>C3:F3</xm:sqref>
        </x14:dataValidation>
        <x14:dataValidation type="list" allowBlank="1" showInputMessage="1" showErrorMessage="1" xr:uid="{9B363ABA-0F06-4AA6-BCB1-A1D02F55366E}">
          <x14:formula1>
            <xm:f>REF!$H$4:$H$7</xm:f>
          </x14:formula1>
          <xm:sqref>C2:F2</xm:sqref>
        </x14:dataValidation>
        <x14:dataValidation type="list" allowBlank="1" showInputMessage="1" showErrorMessage="1" xr:uid="{0E9F5BA8-319D-4ABF-8CE2-685FB99ABCC7}">
          <x14:formula1>
            <xm:f>REF!$B$4:$B$15</xm:f>
          </x14:formula1>
          <xm:sqref>C5:E5</xm:sqref>
        </x14:dataValidation>
        <x14:dataValidation type="list" allowBlank="1" showInputMessage="1" showErrorMessage="1" xr:uid="{1A0DE2B4-020E-45F1-889B-A5CABF4B1C2D}">
          <x14:formula1>
            <xm:f>REF!$J$4:$J$7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5456-7755-47ED-9C3E-CF55D4E915F6}">
  <dimension ref="B2:F29"/>
  <sheetViews>
    <sheetView showGridLines="0" zoomScale="85" zoomScaleNormal="85" workbookViewId="0"/>
  </sheetViews>
  <sheetFormatPr defaultRowHeight="14.5" x14ac:dyDescent="0.35"/>
  <cols>
    <col min="1" max="1" width="3.26953125" customWidth="1"/>
    <col min="2" max="2" width="35.54296875" customWidth="1"/>
    <col min="3" max="3" width="10.453125" bestFit="1" customWidth="1"/>
    <col min="4" max="5" width="9.453125" bestFit="1" customWidth="1"/>
    <col min="6" max="6" width="9.1796875" bestFit="1" customWidth="1"/>
  </cols>
  <sheetData>
    <row r="2" spans="2:6" x14ac:dyDescent="0.35">
      <c r="B2" t="s">
        <v>29</v>
      </c>
      <c r="C2" s="6" t="s">
        <v>30</v>
      </c>
      <c r="D2" s="6" t="s">
        <v>30</v>
      </c>
      <c r="E2" s="6" t="s">
        <v>30</v>
      </c>
      <c r="F2" s="6" t="s">
        <v>30</v>
      </c>
    </row>
    <row r="3" spans="2:6" x14ac:dyDescent="0.35">
      <c r="B3" t="s">
        <v>28</v>
      </c>
      <c r="C3" s="25">
        <v>2021</v>
      </c>
      <c r="D3" s="25">
        <v>2021</v>
      </c>
      <c r="E3" s="25">
        <v>2021</v>
      </c>
      <c r="F3" s="26">
        <v>2021</v>
      </c>
    </row>
    <row r="4" spans="2:6" x14ac:dyDescent="0.35">
      <c r="B4" t="s">
        <v>18</v>
      </c>
      <c r="C4" s="6" t="str">
        <f>INDEX(REF!$B$4:$D$15,MATCH(p1_sol_simple!C5,REF!$B$4:$B$15,0),3)</f>
        <v>Q1</v>
      </c>
      <c r="D4" s="6" t="str">
        <f>INDEX(REF!$B$4:$D$15,MATCH(p1_sol_simple!D5,REF!$B$4:$B$15,0),3)</f>
        <v>Q1</v>
      </c>
      <c r="E4" s="6" t="str">
        <f>INDEX(REF!$B$4:$D$15,MATCH(p1_sol_simple!E5,REF!$B$4:$B$15,0),3)</f>
        <v>Q1</v>
      </c>
      <c r="F4" s="16" t="s">
        <v>1</v>
      </c>
    </row>
    <row r="5" spans="2:6" x14ac:dyDescent="0.35">
      <c r="B5" t="s">
        <v>19</v>
      </c>
      <c r="C5" s="23">
        <v>1</v>
      </c>
      <c r="D5" s="23">
        <f>C5+1</f>
        <v>2</v>
      </c>
      <c r="E5" s="23">
        <f t="shared" ref="E5" si="0">D5+1</f>
        <v>3</v>
      </c>
      <c r="F5" s="27"/>
    </row>
    <row r="6" spans="2:6" x14ac:dyDescent="0.35">
      <c r="B6" t="s">
        <v>17</v>
      </c>
      <c r="C6" s="24" t="str">
        <f>INDEX(REF!$B$4:$D$15,MATCH(p1_sol_simple!C5,REF!$B$4:$B$15,0),2)</f>
        <v>Jan</v>
      </c>
      <c r="D6" s="24" t="str">
        <f>INDEX(REF!$B$4:$D$15,MATCH(p1_sol_simple!D5,REF!$B$4:$B$15,0),2)</f>
        <v>Feb</v>
      </c>
      <c r="E6" s="24" t="str">
        <f>INDEX(REF!$B$4:$D$15,MATCH(p1_sol_simple!E5,REF!$B$4:$B$15,0),2)</f>
        <v>Mar</v>
      </c>
      <c r="F6" s="24" t="str">
        <f ca="1">OFFSET($C6,0,MATCH(F$4,$C$4:$E$4,1)-1)</f>
        <v>Mar</v>
      </c>
    </row>
    <row r="7" spans="2:6" x14ac:dyDescent="0.35">
      <c r="D7" s="3"/>
      <c r="E7" s="3"/>
    </row>
    <row r="8" spans="2:6" x14ac:dyDescent="0.35">
      <c r="B8" s="2" t="s">
        <v>24</v>
      </c>
      <c r="C8" s="24" t="str">
        <f>C6</f>
        <v>Jan</v>
      </c>
      <c r="D8" s="24" t="str">
        <f t="shared" ref="D8:E8" si="1">D6</f>
        <v>Feb</v>
      </c>
      <c r="E8" s="24" t="str">
        <f t="shared" si="1"/>
        <v>Mar</v>
      </c>
      <c r="F8" s="24" t="str">
        <f>F4</f>
        <v>Q1</v>
      </c>
    </row>
    <row r="9" spans="2:6" x14ac:dyDescent="0.35">
      <c r="B9" s="1" t="s">
        <v>25</v>
      </c>
      <c r="C9" s="4">
        <v>100</v>
      </c>
      <c r="D9" s="4">
        <v>105</v>
      </c>
      <c r="E9" s="4">
        <v>110</v>
      </c>
      <c r="F9" s="20">
        <f ca="1">OFFSET($C9,0,MATCH(F$4,$C$4:$E$4,1)-1)</f>
        <v>110</v>
      </c>
    </row>
    <row r="10" spans="2:6" x14ac:dyDescent="0.35">
      <c r="B10" s="1" t="s">
        <v>26</v>
      </c>
      <c r="C10" s="4">
        <v>20</v>
      </c>
      <c r="D10" s="4">
        <v>20</v>
      </c>
      <c r="E10" s="4">
        <v>25</v>
      </c>
      <c r="F10" s="20">
        <f ca="1">OFFSET($C10,0,MATCH(F$4,$C$4:$E$4,1)-1)</f>
        <v>25</v>
      </c>
    </row>
    <row r="11" spans="2:6" x14ac:dyDescent="0.35">
      <c r="B11" s="1" t="s">
        <v>27</v>
      </c>
      <c r="C11" s="4">
        <v>10</v>
      </c>
      <c r="D11" s="4">
        <v>10</v>
      </c>
      <c r="E11" s="4">
        <v>10</v>
      </c>
      <c r="F11" s="20">
        <f ca="1">OFFSET($C11,0,MATCH(F$4,$C$4:$E$4,1)-1)</f>
        <v>10</v>
      </c>
    </row>
    <row r="12" spans="2:6" ht="15" thickBot="1" x14ac:dyDescent="0.4">
      <c r="B12" s="11" t="s">
        <v>0</v>
      </c>
      <c r="C12" s="18">
        <f>SUM(C9:C11)</f>
        <v>130</v>
      </c>
      <c r="D12" s="18">
        <f t="shared" ref="D12:F12" si="2">SUM(D9:D11)</f>
        <v>135</v>
      </c>
      <c r="E12" s="18">
        <f t="shared" si="2"/>
        <v>145</v>
      </c>
      <c r="F12" s="18">
        <f t="shared" ca="1" si="2"/>
        <v>145</v>
      </c>
    </row>
    <row r="13" spans="2:6" ht="15" thickTop="1" x14ac:dyDescent="0.35"/>
    <row r="14" spans="2:6" x14ac:dyDescent="0.35">
      <c r="B14" s="7" t="s">
        <v>23</v>
      </c>
      <c r="D14" s="19"/>
      <c r="E14" s="19"/>
      <c r="F14" s="19"/>
    </row>
    <row r="15" spans="2:6" x14ac:dyDescent="0.35">
      <c r="B15" s="1" t="s">
        <v>25</v>
      </c>
      <c r="C15" s="9">
        <v>65000</v>
      </c>
      <c r="D15" s="14">
        <f>C15*(1+D20)</f>
        <v>68250</v>
      </c>
      <c r="E15" s="14">
        <f t="shared" ref="E15" si="3">D15*(1+E20)</f>
        <v>68250</v>
      </c>
      <c r="F15" s="22"/>
    </row>
    <row r="16" spans="2:6" x14ac:dyDescent="0.35">
      <c r="B16" s="1" t="s">
        <v>26</v>
      </c>
      <c r="C16" s="9">
        <v>45000</v>
      </c>
      <c r="D16" s="14">
        <f t="shared" ref="D16:E17" si="4">C16*(1+D21)</f>
        <v>46350</v>
      </c>
      <c r="E16" s="14">
        <f t="shared" si="4"/>
        <v>46350</v>
      </c>
      <c r="F16" s="22"/>
    </row>
    <row r="17" spans="2:6" x14ac:dyDescent="0.35">
      <c r="B17" s="1" t="s">
        <v>27</v>
      </c>
      <c r="C17" s="9">
        <v>35000</v>
      </c>
      <c r="D17" s="14">
        <f t="shared" si="4"/>
        <v>35000</v>
      </c>
      <c r="E17" s="14">
        <f t="shared" si="4"/>
        <v>35000</v>
      </c>
      <c r="F17" s="22"/>
    </row>
    <row r="18" spans="2:6" x14ac:dyDescent="0.35">
      <c r="D18" s="19"/>
      <c r="E18" s="19"/>
      <c r="F18" s="19"/>
    </row>
    <row r="19" spans="2:6" x14ac:dyDescent="0.35">
      <c r="B19" s="2" t="s">
        <v>22</v>
      </c>
    </row>
    <row r="20" spans="2:6" x14ac:dyDescent="0.35">
      <c r="B20" s="1" t="s">
        <v>25</v>
      </c>
      <c r="C20" s="8">
        <v>0</v>
      </c>
      <c r="D20" s="8">
        <v>0.05</v>
      </c>
      <c r="E20" s="8">
        <v>0</v>
      </c>
      <c r="F20" s="21"/>
    </row>
    <row r="21" spans="2:6" x14ac:dyDescent="0.35">
      <c r="B21" s="1" t="s">
        <v>26</v>
      </c>
      <c r="C21" s="8">
        <v>0</v>
      </c>
      <c r="D21" s="8">
        <v>0.03</v>
      </c>
      <c r="E21" s="8">
        <v>0</v>
      </c>
      <c r="F21" s="21"/>
    </row>
    <row r="22" spans="2:6" x14ac:dyDescent="0.35">
      <c r="B22" s="1" t="s">
        <v>27</v>
      </c>
      <c r="C22" s="8">
        <v>0</v>
      </c>
      <c r="D22" s="8">
        <v>0</v>
      </c>
      <c r="E22" s="8">
        <v>0</v>
      </c>
      <c r="F22" s="21"/>
    </row>
    <row r="24" spans="2:6" x14ac:dyDescent="0.35">
      <c r="B24" s="7" t="s">
        <v>21</v>
      </c>
    </row>
    <row r="25" spans="2:6" x14ac:dyDescent="0.35">
      <c r="B25" s="1" t="s">
        <v>25</v>
      </c>
      <c r="C25" s="10">
        <f>C9*C15/12</f>
        <v>541666.66666666663</v>
      </c>
      <c r="D25" s="10">
        <f t="shared" ref="D25:E25" si="5">D9*D15/12</f>
        <v>597187.5</v>
      </c>
      <c r="E25" s="10">
        <f t="shared" si="5"/>
        <v>625625</v>
      </c>
      <c r="F25" s="10">
        <f>SUMIFS(C25:E25,$C$2:$E$2,$F$2,$C$4:$E$4,$F$4)</f>
        <v>1764479.1666666665</v>
      </c>
    </row>
    <row r="26" spans="2:6" x14ac:dyDescent="0.35">
      <c r="B26" s="1" t="s">
        <v>26</v>
      </c>
      <c r="C26" s="10">
        <f t="shared" ref="C26:E26" si="6">C10*C16/12</f>
        <v>75000</v>
      </c>
      <c r="D26" s="10">
        <f t="shared" si="6"/>
        <v>77250</v>
      </c>
      <c r="E26" s="10">
        <f t="shared" si="6"/>
        <v>96562.5</v>
      </c>
      <c r="F26" s="10">
        <f t="shared" ref="F26:F27" si="7">SUMIFS(C26:E26,$C$2:$E$2,$F$2,$C$4:$E$4,$F$4)</f>
        <v>248812.5</v>
      </c>
    </row>
    <row r="27" spans="2:6" x14ac:dyDescent="0.35">
      <c r="B27" s="1" t="s">
        <v>27</v>
      </c>
      <c r="C27" s="10">
        <f t="shared" ref="C27:E27" si="8">C11*C17/12</f>
        <v>29166.666666666668</v>
      </c>
      <c r="D27" s="10">
        <f t="shared" si="8"/>
        <v>29166.666666666668</v>
      </c>
      <c r="E27" s="10">
        <f t="shared" si="8"/>
        <v>29166.666666666668</v>
      </c>
      <c r="F27" s="10">
        <f t="shared" si="7"/>
        <v>87500</v>
      </c>
    </row>
    <row r="28" spans="2:6" ht="15" thickBot="1" x14ac:dyDescent="0.4">
      <c r="B28" s="12" t="s">
        <v>20</v>
      </c>
      <c r="C28" s="13">
        <f>SUM(C25:C27)</f>
        <v>645833.33333333326</v>
      </c>
      <c r="D28" s="13">
        <f t="shared" ref="D28:E28" si="9">SUM(D25:D27)</f>
        <v>703604.16666666663</v>
      </c>
      <c r="E28" s="13">
        <f t="shared" si="9"/>
        <v>751354.16666666663</v>
      </c>
      <c r="F28" s="13">
        <f>SUM(F25:F27)</f>
        <v>2100791.6666666665</v>
      </c>
    </row>
    <row r="29" spans="2:6" ht="15" thickTop="1" x14ac:dyDescent="0.35"/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512ACC6-98A3-4909-A807-688A89610F28}">
          <x14:formula1>
            <xm:f>REF!$J$4:$J$7</xm:f>
          </x14:formula1>
          <xm:sqref>F4</xm:sqref>
        </x14:dataValidation>
        <x14:dataValidation type="list" allowBlank="1" showInputMessage="1" showErrorMessage="1" xr:uid="{9F276E9A-4DF2-494F-8CE0-7A2053B4CF3E}">
          <x14:formula1>
            <xm:f>REF!$B$4:$B$15</xm:f>
          </x14:formula1>
          <xm:sqref>C5:E5</xm:sqref>
        </x14:dataValidation>
        <x14:dataValidation type="list" allowBlank="1" showInputMessage="1" showErrorMessage="1" xr:uid="{19A9A42E-DE09-470A-B590-047B16EEDC99}">
          <x14:formula1>
            <xm:f>REF!$H$4:$H$7</xm:f>
          </x14:formula1>
          <xm:sqref>C2:F2</xm:sqref>
        </x14:dataValidation>
        <x14:dataValidation type="list" allowBlank="1" showInputMessage="1" showErrorMessage="1" xr:uid="{21344206-39FD-4C0C-888D-A6A9353C63E7}">
          <x14:formula1>
            <xm:f>REF!$I$4:$I$10</xm:f>
          </x14:formula1>
          <xm:sqref>C3:F3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D12C-6851-41E9-AB7F-234CC8A54D78}">
  <dimension ref="B2:I50"/>
  <sheetViews>
    <sheetView showGridLines="0" tabSelected="1" zoomScale="85" zoomScaleNormal="85" workbookViewId="0"/>
  </sheetViews>
  <sheetFormatPr defaultRowHeight="14.5" x14ac:dyDescent="0.35"/>
  <cols>
    <col min="1" max="1" width="3.26953125" customWidth="1"/>
    <col min="2" max="2" width="26.81640625" bestFit="1" customWidth="1"/>
    <col min="3" max="4" width="10.453125" bestFit="1" customWidth="1"/>
    <col min="5" max="5" width="9.81640625" bestFit="1" customWidth="1"/>
    <col min="6" max="6" width="12.54296875" customWidth="1"/>
    <col min="7" max="7" width="12.1796875" bestFit="1" customWidth="1"/>
    <col min="8" max="8" width="10.453125" bestFit="1" customWidth="1"/>
    <col min="9" max="9" width="13" bestFit="1" customWidth="1"/>
    <col min="10" max="10" width="9.1796875" bestFit="1" customWidth="1"/>
    <col min="11" max="12" width="12.54296875" customWidth="1"/>
  </cols>
  <sheetData>
    <row r="2" spans="2:9" x14ac:dyDescent="0.35">
      <c r="B2" s="49" t="s">
        <v>52</v>
      </c>
      <c r="C2" s="48"/>
      <c r="D2" s="48"/>
      <c r="E2" s="48"/>
      <c r="F2" s="48"/>
      <c r="G2" s="48"/>
      <c r="H2" s="48"/>
      <c r="I2" s="48"/>
    </row>
    <row r="4" spans="2:9" ht="29" x14ac:dyDescent="0.35">
      <c r="B4" t="s">
        <v>29</v>
      </c>
      <c r="C4" s="16" t="s">
        <v>31</v>
      </c>
      <c r="D4" s="16" t="s">
        <v>30</v>
      </c>
      <c r="E4" s="72" t="str">
        <f>C4&amp;" vs "&amp;D4&amp;" $"</f>
        <v>Actual vs Forecast $</v>
      </c>
      <c r="F4" s="72" t="str">
        <f>C4&amp;" vs "&amp;D4&amp;" %"</f>
        <v>Actual vs Forecast %</v>
      </c>
    </row>
    <row r="5" spans="2:9" x14ac:dyDescent="0.35">
      <c r="B5" t="s">
        <v>28</v>
      </c>
      <c r="C5" s="25">
        <v>2021</v>
      </c>
      <c r="D5" s="25">
        <v>2021</v>
      </c>
    </row>
    <row r="6" spans="2:9" x14ac:dyDescent="0.35">
      <c r="B6" t="s">
        <v>18</v>
      </c>
      <c r="C6" s="6" t="str">
        <f>INDEX(REF!$B$4:$D$15,MATCH(p2_blank!C7,REF!$B$4:$B$15,0),3)</f>
        <v>Q1</v>
      </c>
      <c r="D6" s="6" t="str">
        <f>INDEX(REF!$B$4:$D$15,MATCH(p2_blank!D7,REF!$B$4:$B$15,0),3)</f>
        <v>Q1</v>
      </c>
    </row>
    <row r="7" spans="2:9" x14ac:dyDescent="0.35">
      <c r="B7" t="s">
        <v>19</v>
      </c>
      <c r="C7" s="23">
        <v>2</v>
      </c>
      <c r="D7" s="23">
        <v>2</v>
      </c>
    </row>
    <row r="8" spans="2:9" x14ac:dyDescent="0.35">
      <c r="B8" t="s">
        <v>17</v>
      </c>
      <c r="C8" s="24" t="str">
        <f>INDEX(REF!$B$4:$D$15,MATCH(p2_blank!C7,REF!$B$4:$B$15,0),2)</f>
        <v>Feb</v>
      </c>
      <c r="D8" s="24" t="str">
        <f>INDEX(REF!$B$4:$D$15,MATCH(p2_blank!D7,REF!$B$4:$B$15,0),2)</f>
        <v>Feb</v>
      </c>
    </row>
    <row r="9" spans="2:9" x14ac:dyDescent="0.35">
      <c r="C9" s="3"/>
      <c r="D9" s="3"/>
    </row>
    <row r="10" spans="2:9" ht="29" x14ac:dyDescent="0.35">
      <c r="B10" s="2" t="s">
        <v>24</v>
      </c>
      <c r="C10" s="88" t="str">
        <f>C4</f>
        <v>Actual</v>
      </c>
      <c r="D10" s="88" t="str">
        <f>D4</f>
        <v>Forecast</v>
      </c>
      <c r="E10" s="89" t="str">
        <f t="shared" ref="E10:F10" si="0">E4</f>
        <v>Actual vs Forecast $</v>
      </c>
      <c r="F10" s="89" t="str">
        <f t="shared" si="0"/>
        <v>Actual vs Forecast %</v>
      </c>
    </row>
    <row r="11" spans="2:9" x14ac:dyDescent="0.35">
      <c r="B11" s="1" t="s">
        <v>25</v>
      </c>
      <c r="C11" s="4">
        <v>101</v>
      </c>
      <c r="D11" s="4">
        <v>105</v>
      </c>
      <c r="E11" s="63"/>
      <c r="F11" s="69"/>
    </row>
    <row r="12" spans="2:9" x14ac:dyDescent="0.35">
      <c r="B12" s="1" t="s">
        <v>26</v>
      </c>
      <c r="C12" s="4">
        <v>19</v>
      </c>
      <c r="D12" s="4">
        <v>20</v>
      </c>
      <c r="E12" s="64"/>
      <c r="F12" s="70"/>
    </row>
    <row r="13" spans="2:9" x14ac:dyDescent="0.35">
      <c r="B13" s="1" t="s">
        <v>27</v>
      </c>
      <c r="C13" s="4">
        <v>9</v>
      </c>
      <c r="D13" s="4">
        <v>10</v>
      </c>
      <c r="E13" s="65"/>
      <c r="F13" s="71"/>
    </row>
    <row r="14" spans="2:9" ht="15" thickBot="1" x14ac:dyDescent="0.4">
      <c r="B14" s="11" t="s">
        <v>0</v>
      </c>
      <c r="C14" s="18"/>
      <c r="D14" s="18"/>
      <c r="E14" s="18"/>
      <c r="F14" s="34"/>
    </row>
    <row r="15" spans="2:9" ht="15" thickTop="1" x14ac:dyDescent="0.35"/>
    <row r="16" spans="2:9" x14ac:dyDescent="0.35">
      <c r="B16" s="7" t="s">
        <v>23</v>
      </c>
      <c r="C16" s="19"/>
      <c r="D16" s="19"/>
      <c r="E16" s="19"/>
      <c r="F16" s="19"/>
    </row>
    <row r="17" spans="2:6" x14ac:dyDescent="0.35">
      <c r="B17" s="1" t="s">
        <v>25</v>
      </c>
      <c r="C17" s="78">
        <v>75000</v>
      </c>
      <c r="D17" s="78">
        <v>68250</v>
      </c>
      <c r="E17" s="22"/>
      <c r="F17" s="22"/>
    </row>
    <row r="18" spans="2:6" x14ac:dyDescent="0.35">
      <c r="B18" s="1" t="s">
        <v>26</v>
      </c>
      <c r="C18" s="78">
        <v>46350</v>
      </c>
      <c r="D18" s="78">
        <v>46350</v>
      </c>
      <c r="E18" s="22"/>
      <c r="F18" s="22"/>
    </row>
    <row r="19" spans="2:6" x14ac:dyDescent="0.35">
      <c r="B19" s="1" t="s">
        <v>27</v>
      </c>
      <c r="C19" s="78">
        <v>35000</v>
      </c>
      <c r="D19" s="78">
        <v>35000</v>
      </c>
      <c r="E19" s="22"/>
      <c r="F19" s="22"/>
    </row>
    <row r="20" spans="2:6" x14ac:dyDescent="0.35">
      <c r="B20" s="37" t="s">
        <v>36</v>
      </c>
      <c r="C20" s="73"/>
      <c r="D20" s="74"/>
      <c r="E20" s="22"/>
      <c r="F20" s="22"/>
    </row>
    <row r="21" spans="2:6" x14ac:dyDescent="0.35">
      <c r="C21" s="19"/>
      <c r="D21" s="19"/>
      <c r="E21" s="19"/>
      <c r="F21" s="19"/>
    </row>
    <row r="22" spans="2:6" x14ac:dyDescent="0.35">
      <c r="B22" s="2" t="s">
        <v>22</v>
      </c>
    </row>
    <row r="23" spans="2:6" x14ac:dyDescent="0.35">
      <c r="B23" s="1" t="s">
        <v>25</v>
      </c>
      <c r="C23" s="21"/>
      <c r="D23" s="21"/>
      <c r="E23" s="21"/>
      <c r="F23" s="21"/>
    </row>
    <row r="24" spans="2:6" x14ac:dyDescent="0.35">
      <c r="B24" s="1" t="s">
        <v>26</v>
      </c>
      <c r="C24" s="21"/>
      <c r="D24" s="21"/>
      <c r="E24" s="21"/>
      <c r="F24" s="21"/>
    </row>
    <row r="25" spans="2:6" x14ac:dyDescent="0.35">
      <c r="B25" s="1" t="s">
        <v>27</v>
      </c>
      <c r="C25" s="21"/>
      <c r="D25" s="21"/>
      <c r="E25" s="21"/>
      <c r="F25" s="21"/>
    </row>
    <row r="27" spans="2:6" x14ac:dyDescent="0.35">
      <c r="B27" s="7" t="s">
        <v>21</v>
      </c>
    </row>
    <row r="28" spans="2:6" x14ac:dyDescent="0.35">
      <c r="B28" s="1" t="s">
        <v>25</v>
      </c>
      <c r="C28" s="50"/>
      <c r="D28" s="52"/>
      <c r="E28" s="66"/>
      <c r="F28" s="75"/>
    </row>
    <row r="29" spans="2:6" x14ac:dyDescent="0.35">
      <c r="B29" s="1" t="s">
        <v>26</v>
      </c>
      <c r="C29" s="53"/>
      <c r="D29" s="17"/>
      <c r="E29" s="67"/>
      <c r="F29" s="76"/>
    </row>
    <row r="30" spans="2:6" x14ac:dyDescent="0.35">
      <c r="B30" s="1" t="s">
        <v>27</v>
      </c>
      <c r="C30" s="55"/>
      <c r="D30" s="57"/>
      <c r="E30" s="68"/>
      <c r="F30" s="77"/>
    </row>
    <row r="31" spans="2:6" ht="15" thickBot="1" x14ac:dyDescent="0.4">
      <c r="B31" s="12" t="s">
        <v>20</v>
      </c>
      <c r="C31" s="13"/>
      <c r="D31" s="13"/>
      <c r="E31" s="13"/>
      <c r="F31" s="36"/>
    </row>
    <row r="32" spans="2:6" ht="15" thickTop="1" x14ac:dyDescent="0.35"/>
    <row r="34" spans="2:9" x14ac:dyDescent="0.35">
      <c r="B34" s="49" t="s">
        <v>53</v>
      </c>
      <c r="C34" s="47"/>
      <c r="D34" s="47"/>
      <c r="E34" s="47"/>
      <c r="F34" s="47"/>
      <c r="G34" s="47"/>
      <c r="H34" s="47"/>
      <c r="I34" s="47"/>
    </row>
    <row r="36" spans="2:9" ht="29" x14ac:dyDescent="0.35">
      <c r="B36" s="40" t="s">
        <v>6</v>
      </c>
      <c r="C36" s="41" t="s">
        <v>31</v>
      </c>
      <c r="D36" s="41" t="s">
        <v>30</v>
      </c>
      <c r="E36" s="32" t="str">
        <f>C36&amp;" vs "&amp;D36</f>
        <v>Actual vs Forecast</v>
      </c>
      <c r="F36" s="32" t="s">
        <v>47</v>
      </c>
    </row>
    <row r="37" spans="2:9" x14ac:dyDescent="0.35">
      <c r="B37" s="1" t="s">
        <v>37</v>
      </c>
      <c r="C37" s="79"/>
      <c r="D37" s="80"/>
      <c r="E37" s="80"/>
      <c r="F37" s="81"/>
    </row>
    <row r="38" spans="2:9" x14ac:dyDescent="0.35">
      <c r="B38" s="44" t="s">
        <v>38</v>
      </c>
      <c r="C38" s="61"/>
      <c r="D38" s="45"/>
      <c r="E38" s="45"/>
      <c r="F38" s="82"/>
    </row>
    <row r="39" spans="2:9" x14ac:dyDescent="0.35">
      <c r="B39" t="s">
        <v>39</v>
      </c>
      <c r="C39" s="61"/>
      <c r="D39" s="45"/>
      <c r="E39" s="83"/>
      <c r="F39" s="84"/>
    </row>
    <row r="43" spans="2:9" x14ac:dyDescent="0.35">
      <c r="B43" s="49" t="s">
        <v>54</v>
      </c>
      <c r="C43" s="47"/>
      <c r="D43" s="47"/>
      <c r="E43" s="47"/>
      <c r="F43" s="47"/>
      <c r="G43" s="47"/>
      <c r="H43" s="47"/>
      <c r="I43" s="47"/>
    </row>
    <row r="45" spans="2:9" ht="29" x14ac:dyDescent="0.35">
      <c r="B45" s="31" t="str">
        <f>B36&amp;" "&amp;E36&amp;" Waterfall"</f>
        <v>Feb Actual vs Forecast Waterfall</v>
      </c>
      <c r="C45" t="s">
        <v>40</v>
      </c>
      <c r="D45" t="s">
        <v>42</v>
      </c>
      <c r="E45" t="s">
        <v>45</v>
      </c>
      <c r="F45" t="s">
        <v>44</v>
      </c>
      <c r="G45" t="s">
        <v>43</v>
      </c>
      <c r="H45" t="s">
        <v>41</v>
      </c>
      <c r="I45" t="s">
        <v>46</v>
      </c>
    </row>
    <row r="47" spans="2:9" x14ac:dyDescent="0.35">
      <c r="B47" s="38" t="s">
        <v>30</v>
      </c>
      <c r="C47" s="38">
        <f>SUM(C46:E46)-F47</f>
        <v>0</v>
      </c>
      <c r="D47" s="38">
        <f>D39</f>
        <v>0</v>
      </c>
      <c r="H47" s="85">
        <v>0</v>
      </c>
      <c r="I47" s="92">
        <f>D39</f>
        <v>0</v>
      </c>
    </row>
    <row r="48" spans="2:9" x14ac:dyDescent="0.35">
      <c r="B48" t="s">
        <v>37</v>
      </c>
      <c r="C48" s="38">
        <f t="shared" ref="C48:C49" si="1">SUM(C47:E47)-F48</f>
        <v>0</v>
      </c>
      <c r="D48" s="38"/>
      <c r="E48" s="38">
        <f>MAX(I48,0)</f>
        <v>0</v>
      </c>
      <c r="F48" s="38">
        <f>-MIN(I48,0)</f>
        <v>0</v>
      </c>
      <c r="G48" s="38"/>
      <c r="H48" s="85">
        <v>0</v>
      </c>
      <c r="I48" s="92">
        <f>F37</f>
        <v>0</v>
      </c>
    </row>
    <row r="49" spans="2:9" x14ac:dyDescent="0.35">
      <c r="B49" t="s">
        <v>38</v>
      </c>
      <c r="C49" s="38">
        <f t="shared" si="1"/>
        <v>0</v>
      </c>
      <c r="D49" s="38"/>
      <c r="E49" s="38">
        <f>MAX(I49,0)</f>
        <v>0</v>
      </c>
      <c r="F49" s="38">
        <f>-MIN(I49,0)</f>
        <v>0</v>
      </c>
      <c r="G49" s="38"/>
      <c r="H49" s="85">
        <v>0</v>
      </c>
      <c r="I49" s="92">
        <f>F38</f>
        <v>0</v>
      </c>
    </row>
    <row r="50" spans="2:9" x14ac:dyDescent="0.35">
      <c r="B50" t="s">
        <v>31</v>
      </c>
      <c r="C50" s="38"/>
      <c r="D50" s="38"/>
      <c r="G50" s="38">
        <f>SUM(C49:D49,E49)-F49</f>
        <v>0</v>
      </c>
      <c r="H50" s="85">
        <v>0</v>
      </c>
      <c r="I50" s="92">
        <f>SUM(I47:I49)</f>
        <v>0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30BF6AD-2560-4CA2-8694-68FCBE9A6CDF}">
          <x14:formula1>
            <xm:f>REF!$I$4:$I$10</xm:f>
          </x14:formula1>
          <xm:sqref>C5:D5</xm:sqref>
        </x14:dataValidation>
        <x14:dataValidation type="list" allowBlank="1" showInputMessage="1" showErrorMessage="1" xr:uid="{6B8E07A0-C717-4527-BF06-4F475DAADDA5}">
          <x14:formula1>
            <xm:f>REF!$B$4:$B$15</xm:f>
          </x14:formula1>
          <xm:sqref>C7:D7</xm:sqref>
        </x14:dataValidation>
        <x14:dataValidation type="list" allowBlank="1" showInputMessage="1" showErrorMessage="1" xr:uid="{E53B333F-2BEC-41F0-97E2-832ED5ED5CFA}">
          <x14:formula1>
            <xm:f>REF!$C$4:$C$15</xm:f>
          </x14:formula1>
          <xm:sqref>B36</xm:sqref>
        </x14:dataValidation>
        <x14:dataValidation type="list" allowBlank="1" showInputMessage="1" showErrorMessage="1" xr:uid="{A25B62DA-1F24-4767-93A2-684461042648}">
          <x14:formula1>
            <xm:f>REF!$H$4:$H$7</xm:f>
          </x14:formula1>
          <xm:sqref>C4:D4 C36:D36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2CC6-EDAD-4EBC-8C7C-6196FE5B2042}">
  <dimension ref="B2:I50"/>
  <sheetViews>
    <sheetView showGridLines="0" zoomScale="85" zoomScaleNormal="85" workbookViewId="0"/>
  </sheetViews>
  <sheetFormatPr defaultRowHeight="14.5" x14ac:dyDescent="0.35"/>
  <cols>
    <col min="1" max="1" width="3.26953125" customWidth="1"/>
    <col min="2" max="2" width="27.7265625" customWidth="1"/>
    <col min="3" max="4" width="10.453125" bestFit="1" customWidth="1"/>
    <col min="5" max="5" width="9.453125" bestFit="1" customWidth="1"/>
    <col min="6" max="6" width="12.54296875" customWidth="1"/>
    <col min="7" max="7" width="12.1796875" bestFit="1" customWidth="1"/>
    <col min="8" max="8" width="10.453125" bestFit="1" customWidth="1"/>
    <col min="9" max="9" width="13" bestFit="1" customWidth="1"/>
    <col min="10" max="10" width="9.1796875" bestFit="1" customWidth="1"/>
    <col min="11" max="12" width="12.54296875" customWidth="1"/>
  </cols>
  <sheetData>
    <row r="2" spans="2:9" x14ac:dyDescent="0.35">
      <c r="B2" s="49" t="s">
        <v>52</v>
      </c>
      <c r="C2" s="48"/>
      <c r="D2" s="48"/>
      <c r="E2" s="48"/>
      <c r="F2" s="48"/>
      <c r="G2" s="48"/>
      <c r="H2" s="48"/>
      <c r="I2" s="48"/>
    </row>
    <row r="4" spans="2:9" ht="29" x14ac:dyDescent="0.35">
      <c r="B4" t="s">
        <v>29</v>
      </c>
      <c r="C4" s="16" t="s">
        <v>31</v>
      </c>
      <c r="D4" s="16" t="s">
        <v>30</v>
      </c>
      <c r="E4" s="32" t="str">
        <f>C4&amp;" vs "&amp;D4&amp;" $"</f>
        <v>Actual vs Forecast $</v>
      </c>
      <c r="F4" s="32" t="str">
        <f>C4&amp;" vs "&amp;D4&amp;" %"</f>
        <v>Actual vs Forecast %</v>
      </c>
    </row>
    <row r="5" spans="2:9" x14ac:dyDescent="0.35">
      <c r="B5" t="s">
        <v>28</v>
      </c>
      <c r="C5" s="25">
        <v>2021</v>
      </c>
      <c r="D5" s="25">
        <v>2021</v>
      </c>
    </row>
    <row r="6" spans="2:9" x14ac:dyDescent="0.35">
      <c r="B6" t="s">
        <v>18</v>
      </c>
      <c r="C6" s="6" t="str">
        <f>INDEX(REF!$B$4:$D$15,MATCH(p2_sol_simple!C7,REF!$B$4:$B$15,0),3)</f>
        <v>Q1</v>
      </c>
      <c r="D6" s="6" t="str">
        <f>INDEX(REF!$B$4:$D$15,MATCH(p2_sol_simple!D7,REF!$B$4:$B$15,0),3)</f>
        <v>Q1</v>
      </c>
    </row>
    <row r="7" spans="2:9" x14ac:dyDescent="0.35">
      <c r="B7" t="s">
        <v>19</v>
      </c>
      <c r="C7" s="23">
        <v>2</v>
      </c>
      <c r="D7" s="23">
        <v>2</v>
      </c>
    </row>
    <row r="8" spans="2:9" x14ac:dyDescent="0.35">
      <c r="B8" t="s">
        <v>17</v>
      </c>
      <c r="C8" s="24" t="str">
        <f>INDEX(REF!$B$4:$D$15,MATCH(p2_sol_simple!C7,REF!$B$4:$B$15,0),2)</f>
        <v>Feb</v>
      </c>
      <c r="D8" s="24" t="str">
        <f>INDEX(REF!$B$4:$D$15,MATCH(p2_sol_simple!D7,REF!$B$4:$B$15,0),2)</f>
        <v>Feb</v>
      </c>
    </row>
    <row r="9" spans="2:9" x14ac:dyDescent="0.35">
      <c r="C9" s="3"/>
      <c r="D9" s="3"/>
    </row>
    <row r="10" spans="2:9" ht="29" x14ac:dyDescent="0.35">
      <c r="B10" s="2" t="s">
        <v>24</v>
      </c>
      <c r="C10" s="88" t="str">
        <f>C4</f>
        <v>Actual</v>
      </c>
      <c r="D10" s="88" t="str">
        <f>D4</f>
        <v>Forecast</v>
      </c>
      <c r="E10" s="89" t="str">
        <f t="shared" ref="E10:F10" si="0">E4</f>
        <v>Actual vs Forecast $</v>
      </c>
      <c r="F10" s="89" t="str">
        <f t="shared" si="0"/>
        <v>Actual vs Forecast %</v>
      </c>
    </row>
    <row r="11" spans="2:9" x14ac:dyDescent="0.35">
      <c r="B11" s="1" t="s">
        <v>25</v>
      </c>
      <c r="C11" s="4">
        <v>101</v>
      </c>
      <c r="D11" s="4">
        <v>105</v>
      </c>
      <c r="E11" s="20">
        <f>C11-D11</f>
        <v>-4</v>
      </c>
      <c r="F11" s="30">
        <f>C11/D11-1</f>
        <v>-3.8095238095238071E-2</v>
      </c>
    </row>
    <row r="12" spans="2:9" x14ac:dyDescent="0.35">
      <c r="B12" s="1" t="s">
        <v>26</v>
      </c>
      <c r="C12" s="4">
        <v>19</v>
      </c>
      <c r="D12" s="4">
        <v>20</v>
      </c>
      <c r="E12" s="20">
        <f t="shared" ref="E12:E13" si="1">C12-D12</f>
        <v>-1</v>
      </c>
      <c r="F12" s="33">
        <f t="shared" ref="F12:F13" si="2">C12/D12-1</f>
        <v>-5.0000000000000044E-2</v>
      </c>
    </row>
    <row r="13" spans="2:9" x14ac:dyDescent="0.35">
      <c r="B13" s="1" t="s">
        <v>27</v>
      </c>
      <c r="C13" s="4">
        <v>9</v>
      </c>
      <c r="D13" s="4">
        <v>10</v>
      </c>
      <c r="E13" s="20">
        <f t="shared" si="1"/>
        <v>-1</v>
      </c>
      <c r="F13" s="33">
        <f t="shared" si="2"/>
        <v>-9.9999999999999978E-2</v>
      </c>
    </row>
    <row r="14" spans="2:9" ht="15" thickBot="1" x14ac:dyDescent="0.4">
      <c r="B14" s="11" t="s">
        <v>0</v>
      </c>
      <c r="C14" s="18">
        <f t="shared" ref="C14" si="3">SUM(C11:C13)</f>
        <v>129</v>
      </c>
      <c r="D14" s="18">
        <f t="shared" ref="D14" si="4">SUM(D11:D13)</f>
        <v>135</v>
      </c>
      <c r="E14" s="18">
        <f t="shared" ref="E14" si="5">SUM(E11:E13)</f>
        <v>-6</v>
      </c>
      <c r="F14" s="34">
        <f>C14/D14-1</f>
        <v>-4.4444444444444398E-2</v>
      </c>
    </row>
    <row r="15" spans="2:9" ht="15" thickTop="1" x14ac:dyDescent="0.35"/>
    <row r="16" spans="2:9" x14ac:dyDescent="0.35">
      <c r="B16" s="7" t="s">
        <v>23</v>
      </c>
      <c r="C16" s="19"/>
      <c r="D16" s="19"/>
      <c r="E16" s="19"/>
      <c r="F16" s="19"/>
    </row>
    <row r="17" spans="2:6" x14ac:dyDescent="0.35">
      <c r="B17" s="1" t="s">
        <v>25</v>
      </c>
      <c r="C17" s="14">
        <v>75000</v>
      </c>
      <c r="D17" s="14">
        <v>68250</v>
      </c>
      <c r="E17" s="22"/>
      <c r="F17" s="22"/>
    </row>
    <row r="18" spans="2:6" x14ac:dyDescent="0.35">
      <c r="B18" s="1" t="s">
        <v>26</v>
      </c>
      <c r="C18" s="14">
        <v>46350</v>
      </c>
      <c r="D18" s="14">
        <v>46350</v>
      </c>
      <c r="E18" s="22"/>
      <c r="F18" s="22"/>
    </row>
    <row r="19" spans="2:6" x14ac:dyDescent="0.35">
      <c r="B19" s="1" t="s">
        <v>27</v>
      </c>
      <c r="C19" s="14">
        <v>35000</v>
      </c>
      <c r="D19" s="14">
        <v>35000</v>
      </c>
      <c r="E19" s="22"/>
      <c r="F19" s="22"/>
    </row>
    <row r="20" spans="2:6" x14ac:dyDescent="0.35">
      <c r="B20" s="37" t="s">
        <v>36</v>
      </c>
      <c r="C20" s="14">
        <f>C31*12/C14</f>
        <v>67989.534883720931</v>
      </c>
      <c r="D20" s="14">
        <f>D31*12/D14</f>
        <v>62542.592592592591</v>
      </c>
      <c r="E20" s="22"/>
      <c r="F20" s="22"/>
    </row>
    <row r="21" spans="2:6" x14ac:dyDescent="0.35">
      <c r="C21" s="19"/>
      <c r="D21" s="19"/>
      <c r="E21" s="19"/>
      <c r="F21" s="19"/>
    </row>
    <row r="22" spans="2:6" x14ac:dyDescent="0.35">
      <c r="B22" s="2" t="s">
        <v>22</v>
      </c>
    </row>
    <row r="23" spans="2:6" x14ac:dyDescent="0.35">
      <c r="B23" s="1" t="s">
        <v>25</v>
      </c>
      <c r="C23" s="30">
        <v>0.15384615384615374</v>
      </c>
      <c r="D23" s="8">
        <v>0.05</v>
      </c>
      <c r="E23" s="21"/>
      <c r="F23" s="21"/>
    </row>
    <row r="24" spans="2:6" x14ac:dyDescent="0.35">
      <c r="B24" s="1" t="s">
        <v>26</v>
      </c>
      <c r="C24" s="30">
        <v>0.03</v>
      </c>
      <c r="D24" s="8">
        <v>0.03</v>
      </c>
      <c r="E24" s="21"/>
      <c r="F24" s="21"/>
    </row>
    <row r="25" spans="2:6" x14ac:dyDescent="0.35">
      <c r="B25" s="1" t="s">
        <v>27</v>
      </c>
      <c r="C25" s="30">
        <v>0</v>
      </c>
      <c r="D25" s="8">
        <v>0</v>
      </c>
      <c r="E25" s="21"/>
      <c r="F25" s="21"/>
    </row>
    <row r="27" spans="2:6" x14ac:dyDescent="0.35">
      <c r="B27" s="7" t="s">
        <v>21</v>
      </c>
    </row>
    <row r="28" spans="2:6" x14ac:dyDescent="0.35">
      <c r="B28" s="1" t="s">
        <v>25</v>
      </c>
      <c r="C28" s="10">
        <f>C11*C17/12</f>
        <v>631250</v>
      </c>
      <c r="D28" s="10">
        <f t="shared" ref="D28:D30" si="6">D11*D17/12</f>
        <v>597187.5</v>
      </c>
      <c r="E28" s="10">
        <f t="shared" ref="E28:E30" si="7">C28-D28</f>
        <v>34062.5</v>
      </c>
      <c r="F28" s="35">
        <f t="shared" ref="F28:F31" si="8">C28/D28-1</f>
        <v>5.7038199895342645E-2</v>
      </c>
    </row>
    <row r="29" spans="2:6" x14ac:dyDescent="0.35">
      <c r="B29" s="1" t="s">
        <v>26</v>
      </c>
      <c r="C29" s="10">
        <f t="shared" ref="C29" si="9">C12*C18/12</f>
        <v>73387.5</v>
      </c>
      <c r="D29" s="10">
        <f t="shared" si="6"/>
        <v>77250</v>
      </c>
      <c r="E29" s="10">
        <f t="shared" si="7"/>
        <v>-3862.5</v>
      </c>
      <c r="F29" s="35">
        <f t="shared" si="8"/>
        <v>-5.0000000000000044E-2</v>
      </c>
    </row>
    <row r="30" spans="2:6" x14ac:dyDescent="0.35">
      <c r="B30" s="1" t="s">
        <v>27</v>
      </c>
      <c r="C30" s="10">
        <f t="shared" ref="C30" si="10">C13*C19/12</f>
        <v>26250</v>
      </c>
      <c r="D30" s="10">
        <f t="shared" si="6"/>
        <v>29166.666666666668</v>
      </c>
      <c r="E30" s="10">
        <f t="shared" si="7"/>
        <v>-2916.6666666666679</v>
      </c>
      <c r="F30" s="35">
        <f t="shared" si="8"/>
        <v>-0.10000000000000009</v>
      </c>
    </row>
    <row r="31" spans="2:6" ht="15" thickBot="1" x14ac:dyDescent="0.4">
      <c r="B31" s="12" t="s">
        <v>20</v>
      </c>
      <c r="C31" s="13">
        <f t="shared" ref="C31" si="11">SUM(C28:C30)</f>
        <v>730887.5</v>
      </c>
      <c r="D31" s="13">
        <f t="shared" ref="D31" si="12">SUM(D28:D30)</f>
        <v>703604.16666666663</v>
      </c>
      <c r="E31" s="13">
        <f>SUM(E28:E30)</f>
        <v>27283.333333333332</v>
      </c>
      <c r="F31" s="36">
        <f t="shared" si="8"/>
        <v>3.8776537470760708E-2</v>
      </c>
    </row>
    <row r="32" spans="2:6" ht="15" thickTop="1" x14ac:dyDescent="0.35"/>
    <row r="34" spans="2:9" x14ac:dyDescent="0.35">
      <c r="B34" s="49" t="s">
        <v>53</v>
      </c>
      <c r="C34" s="47"/>
      <c r="D34" s="47"/>
      <c r="E34" s="47"/>
      <c r="F34" s="47"/>
      <c r="G34" s="47"/>
      <c r="H34" s="47"/>
      <c r="I34" s="47"/>
    </row>
    <row r="36" spans="2:9" ht="29" x14ac:dyDescent="0.35">
      <c r="B36" s="40" t="s">
        <v>6</v>
      </c>
      <c r="C36" s="41" t="s">
        <v>31</v>
      </c>
      <c r="D36" s="41" t="s">
        <v>30</v>
      </c>
      <c r="E36" s="32" t="str">
        <f>C36&amp;" vs "&amp;D36</f>
        <v>Actual vs Forecast</v>
      </c>
      <c r="F36" s="32" t="s">
        <v>47</v>
      </c>
    </row>
    <row r="37" spans="2:9" x14ac:dyDescent="0.35">
      <c r="B37" s="1" t="s">
        <v>37</v>
      </c>
      <c r="C37" s="5" cm="1">
        <f t="array" ref="C37">INDEX($C14:$D14,1,MATCH(C$36&amp;$B$36,$C$4:$D$4&amp;$C$8:$D$8,0))</f>
        <v>129</v>
      </c>
      <c r="D37" s="5" cm="1">
        <f t="array" ref="D37">INDEX($C14:$D14,1,MATCH(D$36&amp;$B$36,$C$4:$D$4&amp;$C$8:$D$8,0))</f>
        <v>135</v>
      </c>
      <c r="E37" s="5">
        <f>C37-D37</f>
        <v>-6</v>
      </c>
      <c r="F37" s="42">
        <f>E37*D38/12</f>
        <v>-31271.296296296296</v>
      </c>
    </row>
    <row r="38" spans="2:9" x14ac:dyDescent="0.35">
      <c r="B38" s="44" t="s">
        <v>38</v>
      </c>
      <c r="C38" s="45" cm="1">
        <f t="array" ref="C38">INDEX($C20:$D20,1,MATCH(C$36&amp;$B$36,$C$4:$D$4&amp;$C$8:$D$8,0))</f>
        <v>67989.534883720931</v>
      </c>
      <c r="D38" s="45" cm="1">
        <f t="array" ref="D38">INDEX($C20:$D20,1,MATCH(D$36&amp;$B$36,$C$4:$D$4&amp;$C$8:$D$8,0))</f>
        <v>62542.592592592591</v>
      </c>
      <c r="E38" s="45">
        <f>C38-D38</f>
        <v>5446.94229112834</v>
      </c>
      <c r="F38" s="46">
        <f>C37*E38/12</f>
        <v>58554.629629629657</v>
      </c>
    </row>
    <row r="39" spans="2:9" x14ac:dyDescent="0.35">
      <c r="B39" t="s">
        <v>39</v>
      </c>
      <c r="C39" s="38">
        <f>C37*C38/12</f>
        <v>730887.5</v>
      </c>
      <c r="D39" s="38">
        <f>D37*D38/12</f>
        <v>703604.16666666663</v>
      </c>
      <c r="E39" s="39">
        <f>C39-D39</f>
        <v>27283.333333333372</v>
      </c>
      <c r="F39" s="43">
        <f>SUM(F37:F38)</f>
        <v>27283.333333333361</v>
      </c>
    </row>
    <row r="43" spans="2:9" x14ac:dyDescent="0.35">
      <c r="B43" s="49" t="s">
        <v>54</v>
      </c>
      <c r="C43" s="47"/>
      <c r="D43" s="47"/>
      <c r="E43" s="47"/>
      <c r="F43" s="47"/>
      <c r="G43" s="47"/>
      <c r="H43" s="47"/>
      <c r="I43" s="47"/>
    </row>
    <row r="45" spans="2:9" ht="29" x14ac:dyDescent="0.35">
      <c r="B45" s="90" t="str">
        <f>B36&amp;" "&amp;E36&amp;" Waterfall"</f>
        <v>Feb Actual vs Forecast Waterfall</v>
      </c>
      <c r="C45" s="91" t="s">
        <v>48</v>
      </c>
      <c r="D45" s="91" t="s">
        <v>42</v>
      </c>
      <c r="E45" s="91" t="s">
        <v>49</v>
      </c>
      <c r="F45" s="91" t="s">
        <v>50</v>
      </c>
      <c r="G45" s="91" t="s">
        <v>43</v>
      </c>
      <c r="H45" s="91" t="s">
        <v>51</v>
      </c>
      <c r="I45" s="91" t="s">
        <v>46</v>
      </c>
    </row>
    <row r="46" spans="2:9" ht="2.15" customHeight="1" x14ac:dyDescent="0.35"/>
    <row r="47" spans="2:9" x14ac:dyDescent="0.35">
      <c r="B47" s="38" t="s">
        <v>30</v>
      </c>
      <c r="C47" s="38">
        <f>SUM(C46:E46)-F47</f>
        <v>0</v>
      </c>
      <c r="D47" s="38">
        <f>D39</f>
        <v>703604.16666666663</v>
      </c>
      <c r="H47" s="38">
        <v>0</v>
      </c>
      <c r="I47" s="92">
        <f>D39</f>
        <v>703604.16666666663</v>
      </c>
    </row>
    <row r="48" spans="2:9" x14ac:dyDescent="0.35">
      <c r="B48" t="s">
        <v>37</v>
      </c>
      <c r="C48" s="38">
        <f t="shared" ref="C48:C49" si="13">SUM(C47:E47)-F48</f>
        <v>672332.87037037034</v>
      </c>
      <c r="D48" s="38"/>
      <c r="E48" s="38">
        <f>MAX(I48,0)</f>
        <v>0</v>
      </c>
      <c r="F48" s="38">
        <f>-MIN(I48,0)</f>
        <v>31271.296296296296</v>
      </c>
      <c r="G48" s="38"/>
      <c r="H48" s="38">
        <v>0</v>
      </c>
      <c r="I48" s="92">
        <f>F37</f>
        <v>-31271.296296296296</v>
      </c>
    </row>
    <row r="49" spans="2:9" x14ac:dyDescent="0.35">
      <c r="B49" t="s">
        <v>38</v>
      </c>
      <c r="C49" s="38">
        <f t="shared" si="13"/>
        <v>672332.87037037034</v>
      </c>
      <c r="D49" s="38"/>
      <c r="E49" s="38">
        <f>MAX(I49,0)</f>
        <v>58554.629629629657</v>
      </c>
      <c r="F49" s="38">
        <f>-MIN(I49,0)</f>
        <v>0</v>
      </c>
      <c r="G49" s="38"/>
      <c r="H49" s="38">
        <v>0</v>
      </c>
      <c r="I49" s="92">
        <f>F38</f>
        <v>58554.629629629657</v>
      </c>
    </row>
    <row r="50" spans="2:9" x14ac:dyDescent="0.35">
      <c r="B50" t="s">
        <v>31</v>
      </c>
      <c r="C50" s="38"/>
      <c r="D50" s="38"/>
      <c r="G50" s="38">
        <f>SUM(C49:E49)-F49</f>
        <v>730887.5</v>
      </c>
      <c r="H50" s="38">
        <v>0</v>
      </c>
      <c r="I50" s="92">
        <f>SUM(I47:I49)</f>
        <v>730887.5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22BBC90-1FA9-4403-B395-C546BB5C386F}">
          <x14:formula1>
            <xm:f>REF!$H$4:$H$7</xm:f>
          </x14:formula1>
          <xm:sqref>C4:D4 C36:D36</xm:sqref>
        </x14:dataValidation>
        <x14:dataValidation type="list" allowBlank="1" showInputMessage="1" showErrorMessage="1" xr:uid="{DCEC16CA-0808-4FD8-B87D-AF482B5FD963}">
          <x14:formula1>
            <xm:f>REF!$C$4:$C$15</xm:f>
          </x14:formula1>
          <xm:sqref>B36:C36</xm:sqref>
        </x14:dataValidation>
        <x14:dataValidation type="list" allowBlank="1" showInputMessage="1" showErrorMessage="1" xr:uid="{9EFD0606-AB31-4E87-A1EC-03CF7AE92BAA}">
          <x14:formula1>
            <xm:f>REF!$B$4:$B$15</xm:f>
          </x14:formula1>
          <xm:sqref>C7:D7</xm:sqref>
        </x14:dataValidation>
        <x14:dataValidation type="list" allowBlank="1" showInputMessage="1" showErrorMessage="1" xr:uid="{27AAE64C-ED07-45EC-A8E2-57028FE7A4A2}">
          <x14:formula1>
            <xm:f>REF!$I$4:$I$10</xm:f>
          </x14:formula1>
          <xm:sqref>C5:D5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2384-D766-4486-AEE9-27616A046B00}">
  <dimension ref="B2:J15"/>
  <sheetViews>
    <sheetView showGridLines="0" workbookViewId="0">
      <selection activeCell="R29" sqref="R29"/>
    </sheetView>
  </sheetViews>
  <sheetFormatPr defaultRowHeight="14.5" x14ac:dyDescent="0.35"/>
  <cols>
    <col min="2" max="2" width="11.54296875" bestFit="1" customWidth="1"/>
    <col min="5" max="7" width="1.54296875" customWidth="1"/>
  </cols>
  <sheetData>
    <row r="2" spans="2:10" x14ac:dyDescent="0.35">
      <c r="B2" s="29" t="s">
        <v>34</v>
      </c>
      <c r="C2" s="28"/>
      <c r="D2" s="28"/>
      <c r="H2" s="29" t="s">
        <v>35</v>
      </c>
      <c r="I2" s="28"/>
      <c r="J2" s="28"/>
    </row>
    <row r="3" spans="2:10" x14ac:dyDescent="0.35">
      <c r="B3" s="86" t="s">
        <v>19</v>
      </c>
      <c r="C3" s="86" t="s">
        <v>17</v>
      </c>
      <c r="D3" s="86" t="s">
        <v>18</v>
      </c>
      <c r="H3" s="86" t="s">
        <v>29</v>
      </c>
      <c r="I3" s="86" t="s">
        <v>28</v>
      </c>
      <c r="J3" s="86" t="s">
        <v>18</v>
      </c>
    </row>
    <row r="4" spans="2:10" x14ac:dyDescent="0.35">
      <c r="B4" s="87">
        <v>1</v>
      </c>
      <c r="C4" s="87" t="s">
        <v>5</v>
      </c>
      <c r="D4" s="87" t="s">
        <v>1</v>
      </c>
      <c r="H4" s="87" t="s">
        <v>31</v>
      </c>
      <c r="I4" s="87">
        <v>2019</v>
      </c>
      <c r="J4" s="87" t="s">
        <v>1</v>
      </c>
    </row>
    <row r="5" spans="2:10" x14ac:dyDescent="0.35">
      <c r="B5" s="87">
        <f>B4+1</f>
        <v>2</v>
      </c>
      <c r="C5" s="87" t="s">
        <v>6</v>
      </c>
      <c r="D5" s="87" t="s">
        <v>1</v>
      </c>
      <c r="H5" s="87" t="s">
        <v>30</v>
      </c>
      <c r="I5" s="87">
        <v>2020</v>
      </c>
      <c r="J5" s="87" t="s">
        <v>2</v>
      </c>
    </row>
    <row r="6" spans="2:10" x14ac:dyDescent="0.35">
      <c r="B6" s="87">
        <f t="shared" ref="B6:B15" si="0">B5+1</f>
        <v>3</v>
      </c>
      <c r="C6" s="87" t="s">
        <v>7</v>
      </c>
      <c r="D6" s="87" t="s">
        <v>1</v>
      </c>
      <c r="H6" s="87" t="s">
        <v>32</v>
      </c>
      <c r="I6" s="87">
        <v>2021</v>
      </c>
      <c r="J6" s="87" t="s">
        <v>3</v>
      </c>
    </row>
    <row r="7" spans="2:10" x14ac:dyDescent="0.35">
      <c r="B7" s="87">
        <f t="shared" si="0"/>
        <v>4</v>
      </c>
      <c r="C7" s="87" t="s">
        <v>8</v>
      </c>
      <c r="D7" s="87" t="s">
        <v>2</v>
      </c>
      <c r="H7" s="87" t="s">
        <v>33</v>
      </c>
      <c r="I7" s="87">
        <f>I6+1</f>
        <v>2022</v>
      </c>
      <c r="J7" s="87" t="s">
        <v>4</v>
      </c>
    </row>
    <row r="8" spans="2:10" x14ac:dyDescent="0.35">
      <c r="B8" s="87">
        <f t="shared" si="0"/>
        <v>5</v>
      </c>
      <c r="C8" s="87" t="s">
        <v>9</v>
      </c>
      <c r="D8" s="87" t="s">
        <v>2</v>
      </c>
      <c r="H8" s="87"/>
      <c r="I8" s="87">
        <f>I7+1</f>
        <v>2023</v>
      </c>
      <c r="J8" s="87"/>
    </row>
    <row r="9" spans="2:10" x14ac:dyDescent="0.35">
      <c r="B9" s="87">
        <f t="shared" si="0"/>
        <v>6</v>
      </c>
      <c r="C9" s="87" t="s">
        <v>10</v>
      </c>
      <c r="D9" s="87" t="s">
        <v>2</v>
      </c>
      <c r="H9" s="87"/>
      <c r="I9" s="87">
        <f>I8+1</f>
        <v>2024</v>
      </c>
      <c r="J9" s="87"/>
    </row>
    <row r="10" spans="2:10" x14ac:dyDescent="0.35">
      <c r="B10" s="87">
        <f t="shared" si="0"/>
        <v>7</v>
      </c>
      <c r="C10" s="87" t="s">
        <v>11</v>
      </c>
      <c r="D10" s="87" t="s">
        <v>3</v>
      </c>
      <c r="H10" s="87"/>
      <c r="I10" s="87">
        <f>I9+1</f>
        <v>2025</v>
      </c>
      <c r="J10" s="87"/>
    </row>
    <row r="11" spans="2:10" x14ac:dyDescent="0.35">
      <c r="B11" s="87">
        <f t="shared" si="0"/>
        <v>8</v>
      </c>
      <c r="C11" s="87" t="s">
        <v>12</v>
      </c>
      <c r="D11" s="87" t="s">
        <v>3</v>
      </c>
    </row>
    <row r="12" spans="2:10" x14ac:dyDescent="0.35">
      <c r="B12" s="87">
        <f t="shared" si="0"/>
        <v>9</v>
      </c>
      <c r="C12" s="87" t="s">
        <v>13</v>
      </c>
      <c r="D12" s="87" t="s">
        <v>3</v>
      </c>
    </row>
    <row r="13" spans="2:10" x14ac:dyDescent="0.35">
      <c r="B13" s="87">
        <f t="shared" si="0"/>
        <v>10</v>
      </c>
      <c r="C13" s="87" t="s">
        <v>14</v>
      </c>
      <c r="D13" s="87" t="s">
        <v>4</v>
      </c>
    </row>
    <row r="14" spans="2:10" x14ac:dyDescent="0.35">
      <c r="B14" s="87">
        <f t="shared" si="0"/>
        <v>11</v>
      </c>
      <c r="C14" s="87" t="s">
        <v>15</v>
      </c>
      <c r="D14" s="87" t="s">
        <v>4</v>
      </c>
    </row>
    <row r="15" spans="2:10" x14ac:dyDescent="0.35">
      <c r="B15" s="87">
        <f t="shared" si="0"/>
        <v>12</v>
      </c>
      <c r="C15" s="87" t="s">
        <v>16</v>
      </c>
      <c r="D15" s="87" t="s">
        <v>4</v>
      </c>
    </row>
  </sheetData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3F67FB34C1C4A8F993369DD520BE1" ma:contentTypeVersion="10" ma:contentTypeDescription="Create a new document." ma:contentTypeScope="" ma:versionID="65a168c7299e17eda1c818532dcc670d">
  <xsd:schema xmlns:xsd="http://www.w3.org/2001/XMLSchema" xmlns:xs="http://www.w3.org/2001/XMLSchema" xmlns:p="http://schemas.microsoft.com/office/2006/metadata/properties" xmlns:ns3="2e29461c-48cc-45ad-9c31-f854db92cdd6" xmlns:ns4="23e304e9-8bee-487a-96b9-e229c3dec00b" targetNamespace="http://schemas.microsoft.com/office/2006/metadata/properties" ma:root="true" ma:fieldsID="bbff80dca1642f99f918935c3ffc4e26" ns3:_="" ns4:_="">
    <xsd:import namespace="2e29461c-48cc-45ad-9c31-f854db92cdd6"/>
    <xsd:import namespace="23e304e9-8bee-487a-96b9-e229c3dec0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9461c-48cc-45ad-9c31-f854db92cd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e304e9-8bee-487a-96b9-e229c3dec0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F3AFD-EAF9-4139-A55F-FB86092DDBC7}">
  <ds:schemaRefs>
    <ds:schemaRef ds:uri="http://purl.org/dc/dcmitype/"/>
    <ds:schemaRef ds:uri="http://www.w3.org/XML/1998/namespace"/>
    <ds:schemaRef ds:uri="23e304e9-8bee-487a-96b9-e229c3dec00b"/>
    <ds:schemaRef ds:uri="2e29461c-48cc-45ad-9c31-f854db92cdd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FD29406-40DF-4E2F-B64C-A94ABAFB7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29461c-48cc-45ad-9c31-f854db92cdd6"/>
    <ds:schemaRef ds:uri="23e304e9-8bee-487a-96b9-e229c3dec0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2B4764-C8EC-408F-9BC5-AE3CEEB0CC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p1_blank</vt:lpstr>
      <vt:lpstr>p1_sol_simple</vt:lpstr>
      <vt:lpstr>p2_blank</vt:lpstr>
      <vt:lpstr>p2_sol_simple</vt:lpstr>
      <vt:lpstr>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Eatinger</dc:creator>
  <cp:lastModifiedBy>Chad Eatinger</cp:lastModifiedBy>
  <dcterms:created xsi:type="dcterms:W3CDTF">2021-01-08T20:23:36Z</dcterms:created>
  <dcterms:modified xsi:type="dcterms:W3CDTF">2021-06-28T18:01:49Z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0x010100A303F67FB34C1C4A8F993369DD520BE1</vt:lpwstr>
  </property>
</Properties>
</file>