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mccarthy/Dropbox (Wall Street Prep)/Real Estate Premium Package/Online Self Study/Download Kit/1. Real Estate Financial Modeling Overview/"/>
    </mc:Choice>
  </mc:AlternateContent>
  <xr:revisionPtr revIDLastSave="0" documentId="13_ncr:1_{3C5A6143-38D5-8D44-8602-B27F4A14541B}" xr6:coauthVersionLast="45" xr6:coauthVersionMax="45" xr10:uidLastSave="{00000000-0000-0000-0000-000000000000}"/>
  <bookViews>
    <workbookView xWindow="28800" yWindow="-13880" windowWidth="38700" windowHeight="15320" tabRatio="915" xr2:uid="{9BB157EE-D72D-4EB0-9497-049D18C027DA}"/>
  </bookViews>
  <sheets>
    <sheet name="Cover" sheetId="34" r:id="rId1"/>
    <sheet name="Exercise 1 &gt;&gt;&gt;" sheetId="5" r:id="rId2"/>
    <sheet name="Exercise 1_WORKSHEET" sheetId="10" r:id="rId3"/>
    <sheet name="Exercise 1_SOLUTION" sheetId="11" r:id="rId4"/>
    <sheet name="Exercise 2 &gt;&gt;&gt;" sheetId="12" r:id="rId5"/>
    <sheet name="Exercise 2_WORKSHEET" sheetId="13" r:id="rId6"/>
    <sheet name="Exercise 2_SOLUTION" sheetId="27" r:id="rId7"/>
    <sheet name="Exercise 3 &gt;&gt;&gt;" sheetId="21" r:id="rId8"/>
    <sheet name="Exercise 3_WORKSHEET" sheetId="14" r:id="rId9"/>
    <sheet name="Exercise 3_SOLUTION" sheetId="28" r:id="rId10"/>
    <sheet name="Exercise 4 &gt;&gt;&gt;" sheetId="22" r:id="rId11"/>
    <sheet name="Exercise 4_WORKSHEET" sheetId="15" r:id="rId12"/>
    <sheet name="Exercise 4 _SOLUTION" sheetId="29" r:id="rId13"/>
    <sheet name="Exercise 5 &gt;&gt;&gt;" sheetId="23" r:id="rId14"/>
    <sheet name="Exercise 5_WORKSHEET" sheetId="16" r:id="rId15"/>
    <sheet name="Exercise 5_SOLUTION" sheetId="30" r:id="rId16"/>
    <sheet name="Exercise 6 &gt;&gt;&gt;" sheetId="24" r:id="rId17"/>
    <sheet name="Exercise 6_WORKSHEET" sheetId="17" r:id="rId18"/>
    <sheet name="Exercise 6_SOLUTION" sheetId="32" r:id="rId19"/>
    <sheet name="Exercise 7 &gt;&gt;&gt;" sheetId="25" r:id="rId20"/>
    <sheet name="Exercise 7_WORKSHEET" sheetId="36" r:id="rId21"/>
    <sheet name="Exercise 7_SOLUTION" sheetId="35" r:id="rId22"/>
    <sheet name="Exercise 8 &gt;&gt;&gt;" sheetId="37" r:id="rId23"/>
    <sheet name="Exercise 8_WORKSHEET" sheetId="38" r:id="rId24"/>
    <sheet name="Exercise 8_SOLUTION" sheetId="39" r:id="rId25"/>
    <sheet name="Exercise 9 &gt;&gt;&gt;" sheetId="40" r:id="rId26"/>
    <sheet name="Exercise 9_WORKSHEET" sheetId="41" r:id="rId27"/>
    <sheet name="Exercise 9_SOLUTION" sheetId="42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localSheetId="2" hidden="1">[1]P!#REF!</definedName>
    <definedName name="__123Graph_A" localSheetId="21" hidden="1">[1]P!#REF!</definedName>
    <definedName name="__123Graph_A" localSheetId="20" hidden="1">[1]P!#REF!</definedName>
    <definedName name="__123Graph_A" hidden="1">[1]P!#REF!</definedName>
    <definedName name="__123Graph_AChart1" localSheetId="2" hidden="1">[1]P!#REF!</definedName>
    <definedName name="__123Graph_AChart1" hidden="1">[1]P!#REF!</definedName>
    <definedName name="__123Graph_ACurrent" localSheetId="2" hidden="1">[1]P!#REF!</definedName>
    <definedName name="__123Graph_ACurrent" hidden="1">[1]P!#REF!</definedName>
    <definedName name="__123Graph_AGATHERING" localSheetId="2" hidden="1">[2]COC!#REF!</definedName>
    <definedName name="__123Graph_AGATHERING" hidden="1">[2]COC!#REF!</definedName>
    <definedName name="__123Graph_B" localSheetId="2" hidden="1">[3]XOM!#REF!</definedName>
    <definedName name="__123Graph_B" hidden="1">[3]XOM!#REF!</definedName>
    <definedName name="__123Graph_BSPREADS" hidden="1">[4]TSO!#REF!</definedName>
    <definedName name="__123Graph_X" hidden="1">[3]XOM!#REF!</definedName>
    <definedName name="__123Graph_XChart1" hidden="1">[5]P!$R$29:$AK$29</definedName>
    <definedName name="__123Graph_XCurrent" hidden="1">[5]P!$R$29:$AK$29</definedName>
    <definedName name="__123Graph_XGATHERING" hidden="1">[2]COC!#REF!</definedName>
    <definedName name="__FDS_HYPERLINK_TOGGLE_STATE__" hidden="1">"ON"</definedName>
    <definedName name="_10__123Graph_BGASOLINE\_2" hidden="1">[4]TSO!#REF!</definedName>
    <definedName name="_12__123Graph_XGASOLINE\_2" hidden="1">[4]TSO!#REF!</definedName>
    <definedName name="_13__123Graph_XLIQUIDS" hidden="1">[5]P!$R$29:$AK$29</definedName>
    <definedName name="_15__123Graph_XOP_COSTS" hidden="1">[4]TSO!#REF!</definedName>
    <definedName name="_16__123Graph_XR_M_MARG" hidden="1">[5]P!$R$29:$AK$29</definedName>
    <definedName name="_2__123Graph_AGASOLINE\_2" hidden="1">[4]TSO!#REF!</definedName>
    <definedName name="_4__123Graph_ALIQUIDS" hidden="1">[6]COP!#REF!</definedName>
    <definedName name="_6__123Graph_AOP_COSTS" hidden="1">[4]TSO!#REF!</definedName>
    <definedName name="_8__123Graph_AR_M_MARG" hidden="1">[1]P!#REF!</definedName>
    <definedName name="_bdm.27A67F90C7C644ABA5AEE92323AE8841.edm" hidden="1">'[7]New Source Charts'!$A:$IV</definedName>
    <definedName name="_bdm.2F994D6394314D65966806B0027B7ED0.edm" hidden="1">[8]Plants!$A:$IV</definedName>
    <definedName name="_bdm.3D459AB342314C87AF28EE2023B5B5D2.edm" hidden="1">[7]Modelware!$A:$IV</definedName>
    <definedName name="_bdm.4AF7B9937D644F5F89369844785EF279.edm" hidden="1">[8]VeraSun!$A:$IV</definedName>
    <definedName name="_bdm.51DB0A22AC534FDAAE0186334B0F5CC7.edm" localSheetId="2" hidden="1">#REF!</definedName>
    <definedName name="_bdm.51DB0A22AC534FDAAE0186334B0F5CC7.edm" hidden="1">#REF!</definedName>
    <definedName name="_bdm.556C0F41CE9F461F93C646A4B737FE37.edm" hidden="1">'[8]Forecast Change'!$A:$IV</definedName>
    <definedName name="_bdm.6A05919F37494F38ACE807AC7DE0AF1C.edm" localSheetId="2" hidden="1">#REF!</definedName>
    <definedName name="_bdm.6A05919F37494F38ACE807AC7DE0AF1C.edm" hidden="1">#REF!</definedName>
    <definedName name="_bdm.6C3127543B3B4F248937555D27DB740A.edm" hidden="1">[9]PXP!$A:$IV</definedName>
    <definedName name="_bdm.80AA8F96F3EC41DCA0719BEA7F3C72E4.edm" hidden="1">'[7]Segment ROCE'!$A:$IV</definedName>
    <definedName name="_bdm.A167D12DAE3248FDB8A1CC583636203E.edm" localSheetId="2" hidden="1">#REF!</definedName>
    <definedName name="_bdm.A167D12DAE3248FDB8A1CC583636203E.edm" hidden="1">#REF!</definedName>
    <definedName name="_bdm.AA6C2D22BE3E4F2895813DA1409C2ED5.edm" hidden="1">[7]BS!$A:$IV</definedName>
    <definedName name="_bdm.B187957A40074E88B68BA9B13084EB53.edm" hidden="1">[7]COP!$A:$IV</definedName>
    <definedName name="_bdm.B2DA56CA5AA740E6AFBE3497C6982B4B.edm" hidden="1">'[7]R&amp;MIS'!$A:$IV</definedName>
    <definedName name="_bdm.BC1DD9D4902146ED81E611A5BC71C3AD.edm" hidden="1">[8]INPUTS!$A:$IV</definedName>
    <definedName name="_bdm.FD343515BA234434BE623D650D6B8A99.edm" hidden="1">'[7]E&amp;P Growth &amp; Returns'!$A:$IV</definedName>
    <definedName name="abc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2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2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beta_observed" localSheetId="2">#REF!</definedName>
    <definedName name="beta_observed">#REF!</definedName>
    <definedName name="beta_unlev_comps" localSheetId="2">#REF!</definedName>
    <definedName name="beta_unlev_comps">#REF!</definedName>
    <definedName name="conversionfactor">'[10]E&amp;P'!$D$6</definedName>
    <definedName name="convfactor" localSheetId="2">#REF!</definedName>
    <definedName name="convfactor">#REF!</definedName>
    <definedName name="costdebtfirm" localSheetId="2">#REF!</definedName>
    <definedName name="costdebtfirm">#REF!</definedName>
    <definedName name="costequity" localSheetId="2">#REF!</definedName>
    <definedName name="costequity">#REF!</definedName>
    <definedName name="days_per_year" localSheetId="2">#REF!</definedName>
    <definedName name="days_per_year">#REF!</definedName>
    <definedName name="debt" localSheetId="2">#REF!</definedName>
    <definedName name="debt">#REF!</definedName>
    <definedName name="debt_weight" localSheetId="2">#REF!</definedName>
    <definedName name="debt_weight">#REF!</definedName>
    <definedName name="market_equity" localSheetId="2">#REF!</definedName>
    <definedName name="market_equity">#REF!</definedName>
    <definedName name="relevered_beta" localSheetId="2">#REF!</definedName>
    <definedName name="relevered_beta">#REF!</definedName>
    <definedName name="risk_free_rate" localSheetId="2">#REF!</definedName>
    <definedName name="risk_free_rate">#REF!</definedName>
    <definedName name="risk_premium" localSheetId="2">#REF!</definedName>
    <definedName name="risk_premium">#REF!</definedName>
    <definedName name="stubyear" localSheetId="2">#REF!</definedName>
    <definedName name="stubyear">#REF!</definedName>
    <definedName name="totalcap" localSheetId="2">#REF!</definedName>
    <definedName name="totalcap">#REF!</definedName>
    <definedName name="wacc" localSheetId="2">#REF!</definedName>
    <definedName name="wacc">#REF!</definedName>
    <definedName name="wrn.2._.pagers." localSheetId="2" hidden="1">{"Cover",#N/A,FALSE,"Cover";"Summary",#N/A,FALSE,"Summarpage"}</definedName>
    <definedName name="wrn.2._.pagers." localSheetId="21" hidden="1">{"Cover",#N/A,FALSE,"Cover";"Summary",#N/A,FALSE,"Summarpage"}</definedName>
    <definedName name="wrn.2._.pagers." localSheetId="20" hidden="1">{"Cover",#N/A,FALSE,"Cover";"Summary",#N/A,FALSE,"Summarpage"}</definedName>
    <definedName name="wrn.2._.pagers." hidden="1">{"Cover",#N/A,FALSE,"Cover";"Summary",#N/A,FALSE,"Summarpage"}</definedName>
    <definedName name="wrn.allpages." localSheetId="2" hidden="1">{#N/A,#N/A,TRUE,"Historicals";#N/A,#N/A,TRUE,"Charts";#N/A,#N/A,TRUE,"Forecasts"}</definedName>
    <definedName name="wrn.allpages." localSheetId="21" hidden="1">{#N/A,#N/A,TRUE,"Historicals";#N/A,#N/A,TRUE,"Charts";#N/A,#N/A,TRUE,"Forecasts"}</definedName>
    <definedName name="wrn.allpages." localSheetId="20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Complete.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2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2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Industry.xls." localSheetId="2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21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2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LBO._.Summary." localSheetId="2" hidden="1">{"LBO Summary",#N/A,FALSE,"Summary"}</definedName>
    <definedName name="wrn.LBO._.Summary." localSheetId="21" hidden="1">{"LBO Summary",#N/A,FALSE,"Summary"}</definedName>
    <definedName name="wrn.LBO._.Summary." localSheetId="20" hidden="1">{"LBO Summary",#N/A,FALSE,"Summary"}</definedName>
    <definedName name="wrn.LBO._.Summary." hidden="1">{"LBO Summary",#N/A,FALSE,"Summary"}</definedName>
    <definedName name="wrn.MOBIL." localSheetId="2" hidden="1">{"quarter",#N/A,FALSE,"MOB"}</definedName>
    <definedName name="wrn.MOBIL." localSheetId="21" hidden="1">{"quarter",#N/A,FALSE,"MOB"}</definedName>
    <definedName name="wrn.MOBIL." localSheetId="20" hidden="1">{"quarter",#N/A,FALSE,"MOB"}</definedName>
    <definedName name="wrn.MOBIL." hidden="1">{"quarter",#N/A,FALSE,"MOB"}</definedName>
    <definedName name="wrn.print._.all." localSheetId="2" hidden="1">{"all_other_prp",#N/A,FALSE,"All Other PP";"all_other_prp",#N/A,FALSE,"All Other PDC";"all_other_prp",#N/A,FALSE,"All Other PUD";"all_other_prp",#N/A,FALSE,"Boon PP";"all_other_prp",#N/A,FALSE,"Boon PDC";"all_other_prp",#N/A,FALSE,"Boon PUD";"all_other_prp",#N/A,FALSE,"Fash PP";"all_other_prp",#N/A,FALSE,"Fash PUD";"all_other_prp",#N/A,FALSE,"GB PP";"all_other_prp",#N/A,FALSE,"GB PUD";"all_other_prp",#N/A,FALSE,"GC PUD";"all_other_prp",#N/A,FALSE,"Logan PP";"all_other_prp",#N/A,FALSE,"Logan PDC";"all_other_prp",#N/A,FALSE,"Logan PUD";"all_other_prp",#N/A,FALSE,"Miss PP";"all_other_prp",#N/A,FALSE,"MS PP";"all_other_prp",#N/A,FALSE,"Ver PP";"all_other_prp",#N/A,FALSE,"Ind PUD";"all_other_prp",#N/A,FALSE,"ET All";"all_other_prp",#N/A,FALSE,"N Lans PP";"all_other_prp",#N/A,FALSE,"N Lans PDC";"all_other_prp",#N/A,FALSE,"N Lans PUD";"all_other_prp",#N/A,FALSE,"Opel PP";"all_other_prp",#N/A,FALSE,"Opel PUD";"all_other_prp",#N/A,FALSE,"TC PP";"all_other_prp",#N/A,FALSE,"TC PDC";"all_other_prp",#N/A,FALSE,"TC PUD";"all_other_prp",#N/A,FALSE,"Whelan PP";"all_other_prp",#N/A,FALSE,"Whelan PDC";"all_other_prp",#N/A,FALSE,"Whelan PUD";"all_other_prp",#N/A,FALSE,"WS PP";"all_other_prp",#N/A,FALSE,"WS PDC";"all_other_prp",#N/A,FALSE,"WS PUD";"all_other_prp",#N/A,FALSE,"UK PUD"}</definedName>
    <definedName name="wrn.print._.all." localSheetId="21" hidden="1">{"all_other_prp",#N/A,FALSE,"All Other PP";"all_other_prp",#N/A,FALSE,"All Other PDC";"all_other_prp",#N/A,FALSE,"All Other PUD";"all_other_prp",#N/A,FALSE,"Boon PP";"all_other_prp",#N/A,FALSE,"Boon PDC";"all_other_prp",#N/A,FALSE,"Boon PUD";"all_other_prp",#N/A,FALSE,"Fash PP";"all_other_prp",#N/A,FALSE,"Fash PUD";"all_other_prp",#N/A,FALSE,"GB PP";"all_other_prp",#N/A,FALSE,"GB PUD";"all_other_prp",#N/A,FALSE,"GC PUD";"all_other_prp",#N/A,FALSE,"Logan PP";"all_other_prp",#N/A,FALSE,"Logan PDC";"all_other_prp",#N/A,FALSE,"Logan PUD";"all_other_prp",#N/A,FALSE,"Miss PP";"all_other_prp",#N/A,FALSE,"MS PP";"all_other_prp",#N/A,FALSE,"Ver PP";"all_other_prp",#N/A,FALSE,"Ind PUD";"all_other_prp",#N/A,FALSE,"ET All";"all_other_prp",#N/A,FALSE,"N Lans PP";"all_other_prp",#N/A,FALSE,"N Lans PDC";"all_other_prp",#N/A,FALSE,"N Lans PUD";"all_other_prp",#N/A,FALSE,"Opel PP";"all_other_prp",#N/A,FALSE,"Opel PUD";"all_other_prp",#N/A,FALSE,"TC PP";"all_other_prp",#N/A,FALSE,"TC PDC";"all_other_prp",#N/A,FALSE,"TC PUD";"all_other_prp",#N/A,FALSE,"Whelan PP";"all_other_prp",#N/A,FALSE,"Whelan PDC";"all_other_prp",#N/A,FALSE,"Whelan PUD";"all_other_prp",#N/A,FALSE,"WS PP";"all_other_prp",#N/A,FALSE,"WS PDC";"all_other_prp",#N/A,FALSE,"WS PUD";"all_other_prp",#N/A,FALSE,"UK PUD"}</definedName>
    <definedName name="wrn.print._.all." localSheetId="20" hidden="1">{"all_other_prp",#N/A,FALSE,"All Other PP";"all_other_prp",#N/A,FALSE,"All Other PDC";"all_other_prp",#N/A,FALSE,"All Other PUD";"all_other_prp",#N/A,FALSE,"Boon PP";"all_other_prp",#N/A,FALSE,"Boon PDC";"all_other_prp",#N/A,FALSE,"Boon PUD";"all_other_prp",#N/A,FALSE,"Fash PP";"all_other_prp",#N/A,FALSE,"Fash PUD";"all_other_prp",#N/A,FALSE,"GB PP";"all_other_prp",#N/A,FALSE,"GB PUD";"all_other_prp",#N/A,FALSE,"GC PUD";"all_other_prp",#N/A,FALSE,"Logan PP";"all_other_prp",#N/A,FALSE,"Logan PDC";"all_other_prp",#N/A,FALSE,"Logan PUD";"all_other_prp",#N/A,FALSE,"Miss PP";"all_other_prp",#N/A,FALSE,"MS PP";"all_other_prp",#N/A,FALSE,"Ver PP";"all_other_prp",#N/A,FALSE,"Ind PUD";"all_other_prp",#N/A,FALSE,"ET All";"all_other_prp",#N/A,FALSE,"N Lans PP";"all_other_prp",#N/A,FALSE,"N Lans PDC";"all_other_prp",#N/A,FALSE,"N Lans PUD";"all_other_prp",#N/A,FALSE,"Opel PP";"all_other_prp",#N/A,FALSE,"Opel PUD";"all_other_prp",#N/A,FALSE,"TC PP";"all_other_prp",#N/A,FALSE,"TC PDC";"all_other_prp",#N/A,FALSE,"TC PUD";"all_other_prp",#N/A,FALSE,"Whelan PP";"all_other_prp",#N/A,FALSE,"Whelan PDC";"all_other_prp",#N/A,FALSE,"Whelan PUD";"all_other_prp",#N/A,FALSE,"WS PP";"all_other_prp",#N/A,FALSE,"WS PDC";"all_other_prp",#N/A,FALSE,"WS PUD";"all_other_prp",#N/A,FALSE,"UK PUD"}</definedName>
    <definedName name="wrn.print._.all." hidden="1">{"all_other_prp",#N/A,FALSE,"All Other PP";"all_other_prp",#N/A,FALSE,"All Other PDC";"all_other_prp",#N/A,FALSE,"All Other PUD";"all_other_prp",#N/A,FALSE,"Boon PP";"all_other_prp",#N/A,FALSE,"Boon PDC";"all_other_prp",#N/A,FALSE,"Boon PUD";"all_other_prp",#N/A,FALSE,"Fash PP";"all_other_prp",#N/A,FALSE,"Fash PUD";"all_other_prp",#N/A,FALSE,"GB PP";"all_other_prp",#N/A,FALSE,"GB PUD";"all_other_prp",#N/A,FALSE,"GC PUD";"all_other_prp",#N/A,FALSE,"Logan PP";"all_other_prp",#N/A,FALSE,"Logan PDC";"all_other_prp",#N/A,FALSE,"Logan PUD";"all_other_prp",#N/A,FALSE,"Miss PP";"all_other_prp",#N/A,FALSE,"MS PP";"all_other_prp",#N/A,FALSE,"Ver PP";"all_other_prp",#N/A,FALSE,"Ind PUD";"all_other_prp",#N/A,FALSE,"ET All";"all_other_prp",#N/A,FALSE,"N Lans PP";"all_other_prp",#N/A,FALSE,"N Lans PDC";"all_other_prp",#N/A,FALSE,"N Lans PUD";"all_other_prp",#N/A,FALSE,"Opel PP";"all_other_prp",#N/A,FALSE,"Opel PUD";"all_other_prp",#N/A,FALSE,"TC PP";"all_other_prp",#N/A,FALSE,"TC PDC";"all_other_prp",#N/A,FALSE,"TC PUD";"all_other_prp",#N/A,FALSE,"Whelan PP";"all_other_prp",#N/A,FALSE,"Whelan PDC";"all_other_prp",#N/A,FALSE,"Whelan PUD";"all_other_prp",#N/A,FALSE,"WS PP";"all_other_prp",#N/A,FALSE,"WS PDC";"all_other_prp",#N/A,FALSE,"WS PUD";"all_other_prp",#N/A,FALSE,"UK PUD"}</definedName>
    <definedName name="wrn.Print._.All._.Pages.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2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2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offshore." localSheetId="2" hidden="1">{"off_at",#N/A,FALSE,"Off AT POT";"off_bt",#N/A,FALSE,"Off POT"}</definedName>
    <definedName name="wrn.print._.offshore." localSheetId="21" hidden="1">{"off_at",#N/A,FALSE,"Off AT POT";"off_bt",#N/A,FALSE,"Off POT"}</definedName>
    <definedName name="wrn.print._.offshore." localSheetId="20" hidden="1">{"off_at",#N/A,FALSE,"Off AT POT";"off_bt",#N/A,FALSE,"Off POT"}</definedName>
    <definedName name="wrn.print._.offshore." hidden="1">{"off_at",#N/A,FALSE,"Off AT POT";"off_bt",#N/A,FALSE,"Off POT"}</definedName>
    <definedName name="wrn.Pulp." localSheetId="2" hidden="1">{"Pulp Production",#N/A,FALSE,"Pulp";"Pulp Earnings",#N/A,FALSE,"Pulp"}</definedName>
    <definedName name="wrn.Pulp." localSheetId="21" hidden="1">{"Pulp Production",#N/A,FALSE,"Pulp";"Pulp Earnings",#N/A,FALSE,"Pulp"}</definedName>
    <definedName name="wrn.Pulp." localSheetId="20" hidden="1">{"Pulp Production",#N/A,FALSE,"Pulp";"Pulp Earnings",#N/A,FALSE,"Pulp"}</definedName>
    <definedName name="wrn.Pulp." hidden="1">{"Pulp Production",#N/A,FALSE,"Pulp";"Pulp Earnings",#N/A,FALSE,"Pulp"}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42" l="1"/>
  <c r="D24" i="42"/>
  <c r="E13" i="42"/>
  <c r="E14" i="42" s="1"/>
  <c r="E7" i="42"/>
  <c r="E26" i="41"/>
  <c r="D24" i="41"/>
  <c r="E14" i="41"/>
  <c r="E13" i="41"/>
  <c r="E7" i="41"/>
  <c r="E16" i="41" s="1"/>
  <c r="E20" i="41" s="1"/>
  <c r="E22" i="41" s="1"/>
  <c r="L91" i="39"/>
  <c r="K91" i="39"/>
  <c r="J91" i="39"/>
  <c r="I91" i="39"/>
  <c r="H91" i="39"/>
  <c r="G91" i="39"/>
  <c r="G92" i="39" s="1"/>
  <c r="H87" i="39" s="1"/>
  <c r="C85" i="39"/>
  <c r="C84" i="39"/>
  <c r="G70" i="39"/>
  <c r="H65" i="39" s="1"/>
  <c r="L69" i="39"/>
  <c r="K69" i="39"/>
  <c r="J69" i="39"/>
  <c r="I69" i="39"/>
  <c r="H69" i="39"/>
  <c r="G69" i="39"/>
  <c r="C63" i="39"/>
  <c r="C62" i="39"/>
  <c r="L47" i="39"/>
  <c r="K47" i="39"/>
  <c r="J47" i="39"/>
  <c r="I47" i="39"/>
  <c r="H47" i="39"/>
  <c r="G47" i="39"/>
  <c r="G48" i="39" s="1"/>
  <c r="H43" i="39" s="1"/>
  <c r="C41" i="39"/>
  <c r="C40" i="39"/>
  <c r="L30" i="39"/>
  <c r="K30" i="39"/>
  <c r="J30" i="39"/>
  <c r="I30" i="39"/>
  <c r="H30" i="39"/>
  <c r="G30" i="39"/>
  <c r="G34" i="39" s="1"/>
  <c r="C25" i="39"/>
  <c r="C24" i="39"/>
  <c r="C20" i="39"/>
  <c r="C19" i="39"/>
  <c r="H15" i="39"/>
  <c r="H14" i="39"/>
  <c r="I14" i="39" s="1"/>
  <c r="J14" i="39" s="1"/>
  <c r="K14" i="39" s="1"/>
  <c r="L14" i="39" s="1"/>
  <c r="L11" i="39"/>
  <c r="J11" i="39" s="1"/>
  <c r="H11" i="39"/>
  <c r="E11" i="39"/>
  <c r="F11" i="39" s="1"/>
  <c r="L10" i="39"/>
  <c r="H10" i="39"/>
  <c r="E10" i="39"/>
  <c r="F10" i="39" s="1"/>
  <c r="L9" i="39"/>
  <c r="J9" i="39" s="1"/>
  <c r="H9" i="39"/>
  <c r="E9" i="39"/>
  <c r="F9" i="39" s="1"/>
  <c r="B9" i="39"/>
  <c r="B10" i="39" s="1"/>
  <c r="B11" i="39" s="1"/>
  <c r="L8" i="39"/>
  <c r="J8" i="39" s="1"/>
  <c r="K8" i="39"/>
  <c r="F8" i="39"/>
  <c r="E8" i="39"/>
  <c r="C3" i="39"/>
  <c r="H15" i="38"/>
  <c r="I15" i="38" s="1"/>
  <c r="J15" i="38" s="1"/>
  <c r="K15" i="38" s="1"/>
  <c r="L15" i="38" s="1"/>
  <c r="I14" i="38"/>
  <c r="J14" i="38" s="1"/>
  <c r="K14" i="38" s="1"/>
  <c r="L14" i="38" s="1"/>
  <c r="H14" i="38"/>
  <c r="H11" i="38"/>
  <c r="H10" i="38"/>
  <c r="H9" i="38"/>
  <c r="B9" i="38"/>
  <c r="B10" i="38" s="1"/>
  <c r="B11" i="38" s="1"/>
  <c r="H88" i="39" l="1"/>
  <c r="H44" i="39"/>
  <c r="E16" i="42"/>
  <c r="E20" i="42" s="1"/>
  <c r="E22" i="42" s="1"/>
  <c r="E23" i="42" s="1"/>
  <c r="E28" i="42" s="1"/>
  <c r="D28" i="42" s="1"/>
  <c r="G55" i="39"/>
  <c r="G51" i="39"/>
  <c r="H66" i="39"/>
  <c r="E24" i="42"/>
  <c r="E23" i="41"/>
  <c r="E28" i="41" s="1"/>
  <c r="D28" i="41" s="1"/>
  <c r="E24" i="41"/>
  <c r="G33" i="39"/>
  <c r="G31" i="39"/>
  <c r="H27" i="39" s="1"/>
  <c r="I15" i="39"/>
  <c r="J15" i="39" s="1"/>
  <c r="K15" i="39" s="1"/>
  <c r="L15" i="39" s="1"/>
  <c r="J10" i="39"/>
  <c r="G50" i="39"/>
  <c r="G52" i="39" s="1"/>
  <c r="G56" i="39" s="1"/>
  <c r="D8" i="36"/>
  <c r="D6" i="36"/>
  <c r="C17" i="35"/>
  <c r="C18" i="35" s="1"/>
  <c r="H16" i="35"/>
  <c r="E17" i="35" s="1"/>
  <c r="B16" i="35"/>
  <c r="B17" i="35" s="1"/>
  <c r="G17" i="35" s="1"/>
  <c r="C13" i="35"/>
  <c r="D8" i="35"/>
  <c r="D6" i="35"/>
  <c r="G73" i="39" l="1"/>
  <c r="G77" i="39" s="1"/>
  <c r="G36" i="39"/>
  <c r="G54" i="39"/>
  <c r="H29" i="39"/>
  <c r="H28" i="39"/>
  <c r="C18" i="39"/>
  <c r="B18" i="35"/>
  <c r="D17" i="35"/>
  <c r="F17" i="35" s="1"/>
  <c r="H17" i="35" s="1"/>
  <c r="E18" i="35" s="1"/>
  <c r="C19" i="35"/>
  <c r="G95" i="39" l="1"/>
  <c r="G99" i="39"/>
  <c r="G58" i="39"/>
  <c r="G72" i="39"/>
  <c r="G74" i="39" s="1"/>
  <c r="G78" i="39" s="1"/>
  <c r="H45" i="39"/>
  <c r="H34" i="39"/>
  <c r="H33" i="39"/>
  <c r="H31" i="39"/>
  <c r="I27" i="39" s="1"/>
  <c r="G18" i="35"/>
  <c r="C20" i="35"/>
  <c r="B19" i="35"/>
  <c r="D18" i="35"/>
  <c r="F18" i="35" s="1"/>
  <c r="H18" i="35" s="1"/>
  <c r="E19" i="35" s="1"/>
  <c r="G19" i="35" s="1"/>
  <c r="H67" i="39" l="1"/>
  <c r="G76" i="39"/>
  <c r="I28" i="39"/>
  <c r="I29" i="39" s="1"/>
  <c r="H36" i="39"/>
  <c r="H46" i="39" s="1"/>
  <c r="H48" i="39" s="1"/>
  <c r="I43" i="39" s="1"/>
  <c r="H50" i="39"/>
  <c r="H51" i="39"/>
  <c r="H55" i="39" s="1"/>
  <c r="D19" i="35"/>
  <c r="F19" i="35" s="1"/>
  <c r="H19" i="35" s="1"/>
  <c r="E20" i="35" s="1"/>
  <c r="B20" i="35"/>
  <c r="C21" i="35"/>
  <c r="I44" i="39" l="1"/>
  <c r="I33" i="39"/>
  <c r="I34" i="39"/>
  <c r="I45" i="39"/>
  <c r="I31" i="39"/>
  <c r="J27" i="39" s="1"/>
  <c r="H52" i="39"/>
  <c r="H56" i="39" s="1"/>
  <c r="H54" i="39"/>
  <c r="G98" i="39"/>
  <c r="G80" i="39"/>
  <c r="G94" i="39"/>
  <c r="G96" i="39" s="1"/>
  <c r="G100" i="39" s="1"/>
  <c r="G109" i="39" s="1"/>
  <c r="G20" i="35"/>
  <c r="D20" i="35"/>
  <c r="F20" i="35" s="1"/>
  <c r="H20" i="35" s="1"/>
  <c r="E21" i="35" s="1"/>
  <c r="B21" i="35"/>
  <c r="C22" i="35"/>
  <c r="G102" i="39" l="1"/>
  <c r="G104" i="39"/>
  <c r="I36" i="39"/>
  <c r="I46" i="39" s="1"/>
  <c r="I48" i="39" s="1"/>
  <c r="J43" i="39" s="1"/>
  <c r="I50" i="39"/>
  <c r="H58" i="39"/>
  <c r="H68" i="39" s="1"/>
  <c r="H72" i="39"/>
  <c r="I67" i="39"/>
  <c r="J28" i="39"/>
  <c r="J31" i="39" s="1"/>
  <c r="K27" i="39" s="1"/>
  <c r="J29" i="39"/>
  <c r="G21" i="35"/>
  <c r="C23" i="35"/>
  <c r="B22" i="35"/>
  <c r="D21" i="35"/>
  <c r="F21" i="35" s="1"/>
  <c r="H21" i="35" s="1"/>
  <c r="E22" i="35" s="1"/>
  <c r="K28" i="39" l="1"/>
  <c r="K31" i="39" s="1"/>
  <c r="L27" i="39" s="1"/>
  <c r="K29" i="39"/>
  <c r="J44" i="39"/>
  <c r="H74" i="39"/>
  <c r="H78" i="39" s="1"/>
  <c r="J34" i="39"/>
  <c r="J45" i="39"/>
  <c r="J33" i="39"/>
  <c r="H89" i="39"/>
  <c r="H73" i="39"/>
  <c r="H77" i="39" s="1"/>
  <c r="H70" i="39"/>
  <c r="I65" i="39" s="1"/>
  <c r="H76" i="39"/>
  <c r="I54" i="39"/>
  <c r="I51" i="39"/>
  <c r="I55" i="39" s="1"/>
  <c r="G22" i="35"/>
  <c r="B23" i="35"/>
  <c r="D22" i="35"/>
  <c r="F22" i="35" s="1"/>
  <c r="H22" i="35" s="1"/>
  <c r="E23" i="35" s="1"/>
  <c r="G23" i="35" s="1"/>
  <c r="C24" i="35"/>
  <c r="L28" i="39" l="1"/>
  <c r="L31" i="39" s="1"/>
  <c r="L29" i="39"/>
  <c r="H80" i="39"/>
  <c r="H90" i="39" s="1"/>
  <c r="H94" i="39"/>
  <c r="H96" i="39" s="1"/>
  <c r="H100" i="39" s="1"/>
  <c r="H95" i="39"/>
  <c r="H99" i="39" s="1"/>
  <c r="K45" i="39"/>
  <c r="K33" i="39"/>
  <c r="K34" i="39"/>
  <c r="I52" i="39"/>
  <c r="I56" i="39" s="1"/>
  <c r="I58" i="39" s="1"/>
  <c r="I68" i="39" s="1"/>
  <c r="H92" i="39"/>
  <c r="I87" i="39" s="1"/>
  <c r="I66" i="39"/>
  <c r="J36" i="39"/>
  <c r="J46" i="39" s="1"/>
  <c r="J67" i="39" s="1"/>
  <c r="C25" i="35"/>
  <c r="B24" i="35"/>
  <c r="D23" i="35"/>
  <c r="F23" i="35" s="1"/>
  <c r="H23" i="35" s="1"/>
  <c r="E24" i="35" s="1"/>
  <c r="H109" i="39" l="1"/>
  <c r="I70" i="39"/>
  <c r="J65" i="39" s="1"/>
  <c r="I89" i="39"/>
  <c r="I73" i="39"/>
  <c r="I77" i="39" s="1"/>
  <c r="I72" i="39"/>
  <c r="K36" i="39"/>
  <c r="H98" i="39"/>
  <c r="I88" i="39"/>
  <c r="J48" i="39"/>
  <c r="K43" i="39" s="1"/>
  <c r="L34" i="39"/>
  <c r="L45" i="39"/>
  <c r="L33" i="39"/>
  <c r="J50" i="39"/>
  <c r="J51" i="39"/>
  <c r="J55" i="39" s="1"/>
  <c r="G24" i="35"/>
  <c r="B25" i="35"/>
  <c r="D24" i="35"/>
  <c r="F24" i="35" s="1"/>
  <c r="H24" i="35" s="1"/>
  <c r="E25" i="35" s="1"/>
  <c r="G25" i="35" s="1"/>
  <c r="C26" i="35"/>
  <c r="D34" i="38" l="1"/>
  <c r="J52" i="39"/>
  <c r="J56" i="39" s="1"/>
  <c r="J54" i="39"/>
  <c r="I74" i="39"/>
  <c r="I78" i="39" s="1"/>
  <c r="I76" i="39"/>
  <c r="K44" i="39"/>
  <c r="K46" i="39" s="1"/>
  <c r="D34" i="39"/>
  <c r="H104" i="39"/>
  <c r="H102" i="39"/>
  <c r="L36" i="39"/>
  <c r="D33" i="39"/>
  <c r="J66" i="39"/>
  <c r="C27" i="35"/>
  <c r="B26" i="35"/>
  <c r="D25" i="35"/>
  <c r="F25" i="35" s="1"/>
  <c r="H25" i="35" s="1"/>
  <c r="E26" i="35" s="1"/>
  <c r="G26" i="35" s="1"/>
  <c r="D33" i="38" l="1"/>
  <c r="K50" i="39"/>
  <c r="K67" i="39"/>
  <c r="K51" i="39"/>
  <c r="K55" i="39" s="1"/>
  <c r="K48" i="39"/>
  <c r="L43" i="39" s="1"/>
  <c r="I80" i="39"/>
  <c r="I90" i="39" s="1"/>
  <c r="J58" i="39"/>
  <c r="J68" i="39" s="1"/>
  <c r="J72" i="39" s="1"/>
  <c r="B27" i="35"/>
  <c r="D26" i="35"/>
  <c r="F26" i="35" s="1"/>
  <c r="H26" i="35" s="1"/>
  <c r="E27" i="35" s="1"/>
  <c r="G27" i="35" s="1"/>
  <c r="C28" i="35"/>
  <c r="D55" i="38" l="1"/>
  <c r="J76" i="39"/>
  <c r="J89" i="39"/>
  <c r="J73" i="39"/>
  <c r="J77" i="39" s="1"/>
  <c r="J70" i="39"/>
  <c r="K65" i="39" s="1"/>
  <c r="L44" i="39"/>
  <c r="I92" i="39"/>
  <c r="J87" i="39" s="1"/>
  <c r="I95" i="39"/>
  <c r="I99" i="39" s="1"/>
  <c r="I94" i="39"/>
  <c r="K52" i="39"/>
  <c r="K56" i="39" s="1"/>
  <c r="K54" i="39"/>
  <c r="C29" i="35"/>
  <c r="D27" i="35"/>
  <c r="F27" i="35" s="1"/>
  <c r="H27" i="35" s="1"/>
  <c r="E28" i="35" s="1"/>
  <c r="G28" i="35" s="1"/>
  <c r="B28" i="35"/>
  <c r="L48" i="39" l="1"/>
  <c r="L46" i="39"/>
  <c r="K66" i="39"/>
  <c r="J88" i="39"/>
  <c r="I96" i="39"/>
  <c r="I100" i="39" s="1"/>
  <c r="I109" i="39" s="1"/>
  <c r="I98" i="39"/>
  <c r="K58" i="39"/>
  <c r="J74" i="39"/>
  <c r="J78" i="39" s="1"/>
  <c r="D28" i="35"/>
  <c r="F28" i="35" s="1"/>
  <c r="H28" i="35" s="1"/>
  <c r="E29" i="35" s="1"/>
  <c r="B29" i="35"/>
  <c r="C30" i="35"/>
  <c r="D54" i="38" l="1"/>
  <c r="J92" i="39"/>
  <c r="K87" i="39" s="1"/>
  <c r="J80" i="39"/>
  <c r="J90" i="39" s="1"/>
  <c r="L67" i="39"/>
  <c r="L50" i="39"/>
  <c r="L51" i="39"/>
  <c r="L55" i="39" s="1"/>
  <c r="K68" i="39"/>
  <c r="I104" i="39"/>
  <c r="I102" i="39"/>
  <c r="G29" i="35"/>
  <c r="C31" i="35"/>
  <c r="B30" i="35"/>
  <c r="D29" i="35"/>
  <c r="F29" i="35" s="1"/>
  <c r="H29" i="35" s="1"/>
  <c r="E30" i="35" s="1"/>
  <c r="G30" i="35" s="1"/>
  <c r="L52" i="39" l="1"/>
  <c r="L56" i="39" s="1"/>
  <c r="L54" i="39"/>
  <c r="J94" i="39"/>
  <c r="J95" i="39"/>
  <c r="J99" i="39" s="1"/>
  <c r="K88" i="39"/>
  <c r="K73" i="39"/>
  <c r="K77" i="39" s="1"/>
  <c r="K89" i="39"/>
  <c r="K70" i="39"/>
  <c r="L65" i="39" s="1"/>
  <c r="K72" i="39"/>
  <c r="D55" i="39"/>
  <c r="B31" i="35"/>
  <c r="D30" i="35"/>
  <c r="F30" i="35" s="1"/>
  <c r="H30" i="35" s="1"/>
  <c r="E31" i="35" s="1"/>
  <c r="G31" i="35" s="1"/>
  <c r="C32" i="35"/>
  <c r="K74" i="39" l="1"/>
  <c r="K78" i="39" s="1"/>
  <c r="K76" i="39"/>
  <c r="L66" i="39"/>
  <c r="J96" i="39"/>
  <c r="J100" i="39" s="1"/>
  <c r="J109" i="39" s="1"/>
  <c r="J98" i="39"/>
  <c r="L58" i="39"/>
  <c r="L68" i="39" s="1"/>
  <c r="L70" i="39" s="1"/>
  <c r="D54" i="39"/>
  <c r="C33" i="35"/>
  <c r="B32" i="35"/>
  <c r="D31" i="35"/>
  <c r="F31" i="35" s="1"/>
  <c r="H31" i="35" s="1"/>
  <c r="E32" i="35" s="1"/>
  <c r="G32" i="35" s="1"/>
  <c r="D77" i="38" l="1"/>
  <c r="L72" i="39"/>
  <c r="L73" i="39"/>
  <c r="L77" i="39" s="1"/>
  <c r="L89" i="39"/>
  <c r="K80" i="39"/>
  <c r="K90" i="39" s="1"/>
  <c r="J102" i="39"/>
  <c r="J104" i="39"/>
  <c r="D32" i="35"/>
  <c r="F32" i="35" s="1"/>
  <c r="H32" i="35" s="1"/>
  <c r="E33" i="35" s="1"/>
  <c r="B33" i="35"/>
  <c r="C34" i="35"/>
  <c r="K92" i="39" l="1"/>
  <c r="L87" i="39" s="1"/>
  <c r="K95" i="39"/>
  <c r="K99" i="39" s="1"/>
  <c r="D77" i="39"/>
  <c r="L74" i="39"/>
  <c r="L78" i="39" s="1"/>
  <c r="L76" i="39"/>
  <c r="K94" i="39"/>
  <c r="G33" i="35"/>
  <c r="C35" i="35"/>
  <c r="B34" i="35"/>
  <c r="D33" i="35"/>
  <c r="F33" i="35" s="1"/>
  <c r="H33" i="35" s="1"/>
  <c r="E34" i="35" s="1"/>
  <c r="G34" i="35" s="1"/>
  <c r="D76" i="38" l="1"/>
  <c r="L88" i="39"/>
  <c r="K96" i="39"/>
  <c r="K100" i="39" s="1"/>
  <c r="K109" i="39" s="1"/>
  <c r="K98" i="39"/>
  <c r="L80" i="39"/>
  <c r="L90" i="39" s="1"/>
  <c r="L95" i="39" s="1"/>
  <c r="L99" i="39" s="1"/>
  <c r="D76" i="39"/>
  <c r="B35" i="35"/>
  <c r="D34" i="35"/>
  <c r="F34" i="35" s="1"/>
  <c r="H34" i="35" s="1"/>
  <c r="E35" i="35" s="1"/>
  <c r="G35" i="35" s="1"/>
  <c r="C36" i="35"/>
  <c r="K102" i="39" l="1"/>
  <c r="K104" i="39"/>
  <c r="L92" i="39"/>
  <c r="C99" i="39"/>
  <c r="L94" i="39"/>
  <c r="D35" i="35"/>
  <c r="F35" i="35" s="1"/>
  <c r="H35" i="35" s="1"/>
  <c r="E36" i="35" s="1"/>
  <c r="B36" i="35"/>
  <c r="C37" i="35"/>
  <c r="L96" i="39" l="1"/>
  <c r="L100" i="39" s="1"/>
  <c r="L109" i="39" s="1"/>
  <c r="L98" i="39"/>
  <c r="G36" i="35"/>
  <c r="D36" i="35"/>
  <c r="F36" i="35" s="1"/>
  <c r="H36" i="35" s="1"/>
  <c r="E37" i="35" s="1"/>
  <c r="G37" i="35" s="1"/>
  <c r="B37" i="35"/>
  <c r="C38" i="35"/>
  <c r="L102" i="39" l="1"/>
  <c r="L104" i="39"/>
  <c r="C98" i="39"/>
  <c r="C112" i="39"/>
  <c r="C110" i="39"/>
  <c r="C111" i="39"/>
  <c r="C39" i="35"/>
  <c r="B38" i="35"/>
  <c r="D37" i="35"/>
  <c r="F37" i="35" s="1"/>
  <c r="H37" i="35" s="1"/>
  <c r="E38" i="35" s="1"/>
  <c r="G38" i="35" s="1"/>
  <c r="C105" i="39" l="1"/>
  <c r="C107" i="39"/>
  <c r="C114" i="39"/>
  <c r="C106" i="39"/>
  <c r="B39" i="35"/>
  <c r="D38" i="35"/>
  <c r="F38" i="35" s="1"/>
  <c r="H38" i="35" s="1"/>
  <c r="E39" i="35" s="1"/>
  <c r="G39" i="35" s="1"/>
  <c r="C40" i="35"/>
  <c r="C114" i="38" l="1"/>
  <c r="C41" i="35"/>
  <c r="B40" i="35"/>
  <c r="D39" i="35"/>
  <c r="F39" i="35" s="1"/>
  <c r="H39" i="35" s="1"/>
  <c r="E40" i="35" s="1"/>
  <c r="G40" i="35" s="1"/>
  <c r="B41" i="35" l="1"/>
  <c r="D40" i="35"/>
  <c r="F40" i="35" s="1"/>
  <c r="H40" i="35" s="1"/>
  <c r="E41" i="35" s="1"/>
  <c r="G41" i="35" s="1"/>
  <c r="C42" i="35"/>
  <c r="C43" i="35" l="1"/>
  <c r="D41" i="35"/>
  <c r="B42" i="35"/>
  <c r="F41" i="35" l="1"/>
  <c r="H41" i="35" s="1"/>
  <c r="E42" i="35" s="1"/>
  <c r="G42" i="35" s="1"/>
  <c r="D42" i="35"/>
  <c r="B43" i="35"/>
  <c r="C44" i="35"/>
  <c r="F42" i="35" l="1"/>
  <c r="H42" i="35" s="1"/>
  <c r="E43" i="35" s="1"/>
  <c r="G43" i="35" s="1"/>
  <c r="C45" i="35"/>
  <c r="D43" i="35"/>
  <c r="F43" i="35" s="1"/>
  <c r="B44" i="35"/>
  <c r="C46" i="35" l="1"/>
  <c r="D44" i="35"/>
  <c r="B45" i="35"/>
  <c r="H43" i="35"/>
  <c r="E44" i="35" s="1"/>
  <c r="G44" i="35" s="1"/>
  <c r="F44" i="35" l="1"/>
  <c r="H44" i="35" s="1"/>
  <c r="E45" i="35" s="1"/>
  <c r="G45" i="35" s="1"/>
  <c r="C47" i="35"/>
  <c r="B46" i="35"/>
  <c r="D45" i="35"/>
  <c r="C48" i="35" l="1"/>
  <c r="B47" i="35"/>
  <c r="D46" i="35"/>
  <c r="F45" i="35"/>
  <c r="H45" i="35" s="1"/>
  <c r="E46" i="35" s="1"/>
  <c r="G46" i="35" s="1"/>
  <c r="B48" i="35" l="1"/>
  <c r="D47" i="35"/>
  <c r="F46" i="35"/>
  <c r="H46" i="35" s="1"/>
  <c r="E47" i="35" s="1"/>
  <c r="G47" i="35" s="1"/>
  <c r="C49" i="35"/>
  <c r="F47" i="35" l="1"/>
  <c r="H47" i="35" s="1"/>
  <c r="E48" i="35" s="1"/>
  <c r="G48" i="35" s="1"/>
  <c r="C50" i="35"/>
  <c r="D48" i="35"/>
  <c r="B49" i="35"/>
  <c r="D49" i="35" l="1"/>
  <c r="B50" i="35"/>
  <c r="F48" i="35"/>
  <c r="H48" i="35" s="1"/>
  <c r="E49" i="35" s="1"/>
  <c r="G49" i="35" s="1"/>
  <c r="C51" i="35"/>
  <c r="C52" i="35" l="1"/>
  <c r="F49" i="35"/>
  <c r="H49" i="35" s="1"/>
  <c r="E50" i="35" s="1"/>
  <c r="G50" i="35" s="1"/>
  <c r="D50" i="35"/>
  <c r="B51" i="35"/>
  <c r="F50" i="35" l="1"/>
  <c r="D51" i="35"/>
  <c r="B52" i="35"/>
  <c r="C53" i="35"/>
  <c r="H50" i="35"/>
  <c r="E51" i="35" s="1"/>
  <c r="G51" i="35" s="1"/>
  <c r="C54" i="35" l="1"/>
  <c r="D52" i="35"/>
  <c r="B53" i="35"/>
  <c r="F51" i="35"/>
  <c r="H51" i="35" s="1"/>
  <c r="E52" i="35" s="1"/>
  <c r="G52" i="35" s="1"/>
  <c r="B54" i="35" l="1"/>
  <c r="D53" i="35"/>
  <c r="F52" i="35"/>
  <c r="H52" i="35" s="1"/>
  <c r="E53" i="35" s="1"/>
  <c r="G53" i="35" s="1"/>
  <c r="C55" i="35"/>
  <c r="C56" i="35" l="1"/>
  <c r="B55" i="35"/>
  <c r="D54" i="35"/>
  <c r="F53" i="35"/>
  <c r="H53" i="35" s="1"/>
  <c r="E54" i="35" s="1"/>
  <c r="G54" i="35" s="1"/>
  <c r="B56" i="35" l="1"/>
  <c r="D55" i="35"/>
  <c r="F54" i="35"/>
  <c r="H54" i="35" s="1"/>
  <c r="E55" i="35" s="1"/>
  <c r="G55" i="35" s="1"/>
  <c r="C57" i="35"/>
  <c r="C58" i="35" l="1"/>
  <c r="D56" i="35"/>
  <c r="B57" i="35"/>
  <c r="F55" i="35"/>
  <c r="H55" i="35" s="1"/>
  <c r="E56" i="35" s="1"/>
  <c r="G56" i="35" s="1"/>
  <c r="D57" i="35" l="1"/>
  <c r="B58" i="35"/>
  <c r="C59" i="35"/>
  <c r="F56" i="35"/>
  <c r="H56" i="35" s="1"/>
  <c r="E57" i="35" s="1"/>
  <c r="G57" i="35" s="1"/>
  <c r="C60" i="35" l="1"/>
  <c r="D58" i="35"/>
  <c r="B59" i="35"/>
  <c r="F57" i="35"/>
  <c r="H57" i="35" s="1"/>
  <c r="E58" i="35" s="1"/>
  <c r="G58" i="35" s="1"/>
  <c r="D59" i="35" l="1"/>
  <c r="B60" i="35"/>
  <c r="F58" i="35"/>
  <c r="H58" i="35" s="1"/>
  <c r="E59" i="35" s="1"/>
  <c r="G59" i="35" s="1"/>
  <c r="C61" i="35"/>
  <c r="C62" i="35" l="1"/>
  <c r="F59" i="35"/>
  <c r="H59" i="35" s="1"/>
  <c r="E60" i="35" s="1"/>
  <c r="G60" i="35" s="1"/>
  <c r="D60" i="35"/>
  <c r="B61" i="35"/>
  <c r="F60" i="35" l="1"/>
  <c r="H60" i="35" s="1"/>
  <c r="E61" i="35" s="1"/>
  <c r="G61" i="35" s="1"/>
  <c r="B62" i="35"/>
  <c r="D61" i="35"/>
  <c r="C63" i="35"/>
  <c r="F61" i="35" l="1"/>
  <c r="H61" i="35" s="1"/>
  <c r="E62" i="35" s="1"/>
  <c r="G62" i="35" s="1"/>
  <c r="C64" i="35"/>
  <c r="B63" i="35"/>
  <c r="D62" i="35"/>
  <c r="F62" i="35" l="1"/>
  <c r="H62" i="35" s="1"/>
  <c r="E63" i="35" s="1"/>
  <c r="G63" i="35" s="1"/>
  <c r="B64" i="35"/>
  <c r="D63" i="35"/>
  <c r="C65" i="35"/>
  <c r="C66" i="35" l="1"/>
  <c r="D64" i="35"/>
  <c r="B65" i="35"/>
  <c r="F63" i="35"/>
  <c r="H63" i="35" s="1"/>
  <c r="E64" i="35" s="1"/>
  <c r="G64" i="35" s="1"/>
  <c r="F64" i="35" l="1"/>
  <c r="H64" i="35" s="1"/>
  <c r="E65" i="35" s="1"/>
  <c r="G65" i="35" s="1"/>
  <c r="C67" i="35"/>
  <c r="D65" i="35"/>
  <c r="B66" i="35"/>
  <c r="D66" i="35" l="1"/>
  <c r="B67" i="35"/>
  <c r="F65" i="35"/>
  <c r="H65" i="35" s="1"/>
  <c r="E66" i="35" s="1"/>
  <c r="G66" i="35" s="1"/>
  <c r="C68" i="35"/>
  <c r="C69" i="35" l="1"/>
  <c r="D67" i="35"/>
  <c r="B68" i="35"/>
  <c r="F66" i="35"/>
  <c r="H66" i="35" s="1"/>
  <c r="E67" i="35" s="1"/>
  <c r="G67" i="35" s="1"/>
  <c r="D68" i="35" l="1"/>
  <c r="B69" i="35"/>
  <c r="F67" i="35"/>
  <c r="H67" i="35" s="1"/>
  <c r="E68" i="35" s="1"/>
  <c r="G68" i="35" s="1"/>
  <c r="C70" i="35"/>
  <c r="C71" i="35" l="1"/>
  <c r="F68" i="35"/>
  <c r="H68" i="35" s="1"/>
  <c r="E69" i="35" s="1"/>
  <c r="G69" i="35" s="1"/>
  <c r="B70" i="35"/>
  <c r="D69" i="35"/>
  <c r="B71" i="35" l="1"/>
  <c r="D70" i="35"/>
  <c r="F69" i="35"/>
  <c r="H69" i="35" s="1"/>
  <c r="E70" i="35" s="1"/>
  <c r="G70" i="35" s="1"/>
  <c r="C72" i="35"/>
  <c r="C73" i="35" l="1"/>
  <c r="F70" i="35"/>
  <c r="H70" i="35" s="1"/>
  <c r="E71" i="35" s="1"/>
  <c r="G71" i="35" s="1"/>
  <c r="B72" i="35"/>
  <c r="D71" i="35"/>
  <c r="D72" i="35" l="1"/>
  <c r="B73" i="35"/>
  <c r="F71" i="35"/>
  <c r="H71" i="35" s="1"/>
  <c r="E72" i="35" s="1"/>
  <c r="G72" i="35" s="1"/>
  <c r="C74" i="35"/>
  <c r="D73" i="35" l="1"/>
  <c r="B74" i="35"/>
  <c r="C75" i="35"/>
  <c r="F72" i="35"/>
  <c r="H72" i="35" s="1"/>
  <c r="E73" i="35" s="1"/>
  <c r="G73" i="35" s="1"/>
  <c r="F73" i="35" l="1"/>
  <c r="H73" i="35" s="1"/>
  <c r="E74" i="35" s="1"/>
  <c r="G74" i="35" s="1"/>
  <c r="C76" i="35"/>
  <c r="D74" i="35"/>
  <c r="B75" i="35"/>
  <c r="D75" i="35" l="1"/>
  <c r="B76" i="35"/>
  <c r="F74" i="35"/>
  <c r="H74" i="35" s="1"/>
  <c r="E75" i="35" s="1"/>
  <c r="G75" i="35" s="1"/>
  <c r="F75" i="35" l="1"/>
  <c r="H75" i="35" s="1"/>
  <c r="E76" i="35" s="1"/>
  <c r="G76" i="35" s="1"/>
  <c r="D76" i="35"/>
  <c r="F76" i="35" l="1"/>
  <c r="H76" i="35" s="1"/>
  <c r="D8" i="11" l="1"/>
  <c r="D22" i="32" l="1"/>
  <c r="E16" i="32"/>
  <c r="E11" i="32"/>
  <c r="E15" i="32" s="1"/>
  <c r="E5" i="32"/>
  <c r="D23" i="32" s="1"/>
  <c r="D21" i="32" l="1"/>
  <c r="E24" i="32" s="1"/>
  <c r="E14" i="32"/>
  <c r="I31" i="30" l="1"/>
  <c r="D31" i="30"/>
  <c r="M30" i="30"/>
  <c r="M31" i="30" s="1"/>
  <c r="I29" i="30"/>
  <c r="I34" i="30" s="1"/>
  <c r="C28" i="30"/>
  <c r="I27" i="30"/>
  <c r="J27" i="30" s="1"/>
  <c r="K27" i="30" s="1"/>
  <c r="L27" i="30" s="1"/>
  <c r="M27" i="30" s="1"/>
  <c r="D27" i="30"/>
  <c r="H28" i="30" s="1"/>
  <c r="H31" i="30" s="1"/>
  <c r="D14" i="30"/>
  <c r="M13" i="30"/>
  <c r="M14" i="30" s="1"/>
  <c r="J12" i="30"/>
  <c r="K12" i="30" s="1"/>
  <c r="I12" i="30"/>
  <c r="I14" i="30" s="1"/>
  <c r="I19" i="30" s="1"/>
  <c r="C11" i="30"/>
  <c r="I10" i="30"/>
  <c r="J10" i="30" s="1"/>
  <c r="K10" i="30" s="1"/>
  <c r="L10" i="30" s="1"/>
  <c r="M10" i="30" s="1"/>
  <c r="D10" i="30"/>
  <c r="H11" i="30" l="1"/>
  <c r="H14" i="30" s="1"/>
  <c r="H19" i="30" s="1"/>
  <c r="H23" i="30" s="1"/>
  <c r="D11" i="30"/>
  <c r="D12" i="30"/>
  <c r="H16" i="30" s="1"/>
  <c r="M18" i="30" s="1"/>
  <c r="D16" i="30" s="1"/>
  <c r="D29" i="30"/>
  <c r="H33" i="30" s="1"/>
  <c r="H36" i="30"/>
  <c r="D28" i="30"/>
  <c r="M19" i="30"/>
  <c r="D15" i="30"/>
  <c r="C15" i="30" s="1"/>
  <c r="C16" i="30" s="1"/>
  <c r="L12" i="30"/>
  <c r="L14" i="30" s="1"/>
  <c r="L19" i="30" s="1"/>
  <c r="H21" i="30" s="1"/>
  <c r="K14" i="30"/>
  <c r="K19" i="30" s="1"/>
  <c r="I36" i="30"/>
  <c r="J29" i="30"/>
  <c r="J14" i="30"/>
  <c r="J19" i="30" s="1"/>
  <c r="H22" i="30" l="1"/>
  <c r="J34" i="30"/>
  <c r="K29" i="30"/>
  <c r="J31" i="30"/>
  <c r="K34" i="30" l="1"/>
  <c r="L29" i="30"/>
  <c r="K31" i="30"/>
  <c r="K36" i="30" s="1"/>
  <c r="J36" i="30"/>
  <c r="L34" i="30" l="1"/>
  <c r="M35" i="30" s="1"/>
  <c r="L31" i="30"/>
  <c r="L36" i="30" s="1"/>
  <c r="D33" i="30" l="1"/>
  <c r="D32" i="30" s="1"/>
  <c r="C32" i="30" s="1"/>
  <c r="C33" i="30" s="1"/>
  <c r="M36" i="30"/>
  <c r="H40" i="30" s="1"/>
  <c r="H39" i="30"/>
  <c r="H38" i="30"/>
  <c r="E27" i="29" l="1"/>
  <c r="E33" i="29" s="1"/>
  <c r="E18" i="29"/>
  <c r="E16" i="29"/>
  <c r="E29" i="29" s="1"/>
  <c r="E13" i="29"/>
  <c r="E15" i="29" s="1"/>
  <c r="E17" i="29" s="1"/>
  <c r="E19" i="29" s="1"/>
  <c r="E8" i="29"/>
  <c r="E26" i="29" l="1"/>
  <c r="E28" i="29" s="1"/>
  <c r="E30" i="29" s="1"/>
  <c r="E34" i="29" s="1"/>
  <c r="E36" i="29" s="1"/>
  <c r="E21" i="29"/>
  <c r="E13" i="28"/>
  <c r="E9" i="28"/>
  <c r="E12" i="28" s="1"/>
  <c r="E14" i="28" s="1"/>
  <c r="D7" i="28"/>
  <c r="E7" i="28" s="1"/>
  <c r="E6" i="28"/>
  <c r="E16" i="28" l="1"/>
  <c r="F14" i="27" l="1"/>
  <c r="F16" i="27" s="1"/>
  <c r="G13" i="27"/>
  <c r="H13" i="27" s="1"/>
  <c r="G12" i="27"/>
  <c r="H12" i="27" s="1"/>
  <c r="I12" i="27" s="1"/>
  <c r="G10" i="27"/>
  <c r="H10" i="27" s="1"/>
  <c r="I10" i="27" s="1"/>
  <c r="J10" i="27" s="1"/>
  <c r="K10" i="27" s="1"/>
  <c r="G14" i="27" l="1"/>
  <c r="G19" i="27" s="1"/>
  <c r="F19" i="27"/>
  <c r="I13" i="27"/>
  <c r="J13" i="27" s="1"/>
  <c r="K13" i="27" s="1"/>
  <c r="H14" i="27"/>
  <c r="F17" i="27"/>
  <c r="D4" i="27"/>
  <c r="J12" i="27"/>
  <c r="G16" i="27"/>
  <c r="G17" i="27" s="1"/>
  <c r="J14" i="27" l="1"/>
  <c r="K12" i="27"/>
  <c r="K14" i="27" s="1"/>
  <c r="I14" i="27"/>
  <c r="H19" i="27"/>
  <c r="H16" i="27"/>
  <c r="H17" i="27" s="1"/>
  <c r="I19" i="27" l="1"/>
  <c r="I16" i="27"/>
  <c r="I17" i="27" s="1"/>
  <c r="K16" i="27"/>
  <c r="K17" i="27" s="1"/>
  <c r="K19" i="27"/>
  <c r="D7" i="27" s="1"/>
  <c r="J19" i="27"/>
  <c r="J16" i="27"/>
  <c r="J17" i="27" s="1"/>
  <c r="E24" i="17" l="1"/>
  <c r="E11" i="17"/>
  <c r="D31" i="16" l="1"/>
  <c r="M30" i="16"/>
  <c r="M31" i="16" s="1"/>
  <c r="I29" i="16"/>
  <c r="C28" i="16"/>
  <c r="I27" i="16"/>
  <c r="J27" i="16" s="1"/>
  <c r="K27" i="16" s="1"/>
  <c r="L27" i="16" s="1"/>
  <c r="M27" i="16" s="1"/>
  <c r="D27" i="16"/>
  <c r="H28" i="16" s="1"/>
  <c r="H31" i="16" s="1"/>
  <c r="D14" i="16"/>
  <c r="M13" i="16"/>
  <c r="M14" i="16" s="1"/>
  <c r="I12" i="16"/>
  <c r="I14" i="16" s="1"/>
  <c r="I19" i="16" s="1"/>
  <c r="C11" i="16"/>
  <c r="I10" i="16"/>
  <c r="J10" i="16" s="1"/>
  <c r="K10" i="16" s="1"/>
  <c r="L10" i="16" s="1"/>
  <c r="M10" i="16" s="1"/>
  <c r="D10" i="16"/>
  <c r="H11" i="16" l="1"/>
  <c r="H14" i="16" s="1"/>
  <c r="D12" i="16"/>
  <c r="D28" i="16"/>
  <c r="D29" i="16"/>
  <c r="H33" i="16" s="1"/>
  <c r="H36" i="16" s="1"/>
  <c r="D11" i="16"/>
  <c r="I34" i="16"/>
  <c r="I31" i="16"/>
  <c r="I36" i="16" s="1"/>
  <c r="J29" i="16"/>
  <c r="J34" i="16" s="1"/>
  <c r="J12" i="16"/>
  <c r="H16" i="16"/>
  <c r="M18" i="16" s="1"/>
  <c r="D16" i="16" s="1"/>
  <c r="D15" i="16" s="1"/>
  <c r="C15" i="16" s="1"/>
  <c r="C16" i="16" s="1"/>
  <c r="H19" i="16" l="1"/>
  <c r="M19" i="16"/>
  <c r="K12" i="16"/>
  <c r="J14" i="16"/>
  <c r="J19" i="16" s="1"/>
  <c r="K29" i="16"/>
  <c r="K34" i="16" s="1"/>
  <c r="J31" i="16"/>
  <c r="L12" i="16" l="1"/>
  <c r="L14" i="16" s="1"/>
  <c r="L19" i="16" s="1"/>
  <c r="K14" i="16"/>
  <c r="K19" i="16" s="1"/>
  <c r="H23" i="16" s="1"/>
  <c r="L29" i="16"/>
  <c r="L34" i="16" s="1"/>
  <c r="K31" i="16"/>
  <c r="K36" i="16" s="1"/>
  <c r="H21" i="16"/>
  <c r="J36" i="16"/>
  <c r="M35" i="16" l="1"/>
  <c r="L31" i="16"/>
  <c r="H22" i="16"/>
  <c r="D33" i="16" l="1"/>
  <c r="D32" i="16" s="1"/>
  <c r="C32" i="16" s="1"/>
  <c r="C33" i="16" s="1"/>
  <c r="M36" i="16"/>
  <c r="L36" i="16"/>
  <c r="H40" i="16" l="1"/>
  <c r="H39" i="16"/>
  <c r="H38" i="16"/>
  <c r="E27" i="15" l="1"/>
  <c r="E16" i="15"/>
  <c r="E29" i="15" s="1"/>
  <c r="E13" i="15"/>
  <c r="E26" i="15" s="1"/>
  <c r="F14" i="13" l="1"/>
  <c r="F19" i="13" s="1"/>
  <c r="G13" i="13"/>
  <c r="H13" i="13" s="1"/>
  <c r="I13" i="13" s="1"/>
  <c r="J13" i="13" s="1"/>
  <c r="K13" i="13" s="1"/>
  <c r="G12" i="13"/>
  <c r="H12" i="13" s="1"/>
  <c r="G10" i="13"/>
  <c r="H10" i="13" s="1"/>
  <c r="I10" i="13" s="1"/>
  <c r="J10" i="13" s="1"/>
  <c r="K10" i="13" s="1"/>
  <c r="G14" i="13" l="1"/>
  <c r="I12" i="13"/>
  <c r="H14" i="13"/>
  <c r="F16" i="13"/>
  <c r="G16" i="13" l="1"/>
  <c r="G17" i="13" s="1"/>
  <c r="G19" i="13"/>
  <c r="D4" i="13"/>
  <c r="F17" i="13"/>
  <c r="H16" i="13"/>
  <c r="H17" i="13" s="1"/>
  <c r="H19" i="13"/>
  <c r="I14" i="13"/>
  <c r="J12" i="13"/>
  <c r="I19" i="13" l="1"/>
  <c r="I16" i="13"/>
  <c r="I17" i="13" s="1"/>
  <c r="K12" i="13"/>
  <c r="K14" i="13" s="1"/>
  <c r="J14" i="13"/>
  <c r="K19" i="13" l="1"/>
  <c r="D7" i="13" s="1"/>
  <c r="K16" i="13"/>
  <c r="K17" i="13" s="1"/>
  <c r="J16" i="13"/>
  <c r="J17" i="13" s="1"/>
  <c r="J19" i="13"/>
  <c r="E25" i="11" l="1"/>
  <c r="F25" i="11" s="1"/>
  <c r="G25" i="11" s="1"/>
  <c r="H25" i="11" s="1"/>
  <c r="I25" i="11" s="1"/>
  <c r="J25" i="11" s="1"/>
  <c r="K25" i="11" s="1"/>
  <c r="L25" i="11" s="1"/>
  <c r="M25" i="11" s="1"/>
  <c r="N25" i="11" s="1"/>
  <c r="O25" i="11" s="1"/>
  <c r="P25" i="11" s="1"/>
  <c r="Q25" i="11" s="1"/>
  <c r="E24" i="11"/>
  <c r="F24" i="11" s="1"/>
  <c r="G24" i="11" s="1"/>
  <c r="H24" i="11" s="1"/>
  <c r="I24" i="11" s="1"/>
  <c r="J24" i="11" s="1"/>
  <c r="K24" i="11" s="1"/>
  <c r="L24" i="11" s="1"/>
  <c r="M24" i="11" s="1"/>
  <c r="N24" i="11" s="1"/>
  <c r="O24" i="11" s="1"/>
  <c r="P24" i="11" s="1"/>
  <c r="Q24" i="11" s="1"/>
  <c r="J23" i="11"/>
  <c r="M23" i="11" s="1"/>
  <c r="P23" i="11" s="1"/>
  <c r="I23" i="11"/>
  <c r="L23" i="11" s="1"/>
  <c r="O23" i="11" s="1"/>
  <c r="H23" i="11"/>
  <c r="K23" i="11" s="1"/>
  <c r="N23" i="11" s="1"/>
  <c r="Q23" i="11" s="1"/>
  <c r="Q22" i="11"/>
  <c r="D6" i="11"/>
</calcChain>
</file>

<file path=xl/sharedStrings.xml><?xml version="1.0" encoding="utf-8"?>
<sst xmlns="http://schemas.openxmlformats.org/spreadsheetml/2006/main" count="504" uniqueCount="149">
  <si>
    <t>Hold Period</t>
  </si>
  <si>
    <t>Loan Amount</t>
  </si>
  <si>
    <t>Interest Rate</t>
  </si>
  <si>
    <t>Links</t>
  </si>
  <si>
    <t>Calculations</t>
  </si>
  <si>
    <t>Color Coding</t>
  </si>
  <si>
    <t>Custom Formatting</t>
  </si>
  <si>
    <t>Multiples</t>
  </si>
  <si>
    <t>Inputs</t>
  </si>
  <si>
    <t>Labels</t>
  </si>
  <si>
    <t>Timelines</t>
  </si>
  <si>
    <t>Year</t>
  </si>
  <si>
    <t>Quarter</t>
  </si>
  <si>
    <t>Month</t>
  </si>
  <si>
    <t>Date</t>
  </si>
  <si>
    <t>Assumptions</t>
  </si>
  <si>
    <t>Purchase Price</t>
  </si>
  <si>
    <t>In-Place Cap Rate</t>
  </si>
  <si>
    <t>Exit Cap Rate</t>
  </si>
  <si>
    <t>Value Created</t>
  </si>
  <si>
    <t>Exit</t>
  </si>
  <si>
    <t>Revenues</t>
  </si>
  <si>
    <t>Expenses</t>
  </si>
  <si>
    <t>NOI</t>
  </si>
  <si>
    <t>Yield</t>
  </si>
  <si>
    <t>Spread to Exit Cap Rate</t>
  </si>
  <si>
    <t>Implied Exit Value</t>
  </si>
  <si>
    <t>Acquisition Example</t>
  </si>
  <si>
    <t>Deal Cost</t>
  </si>
  <si>
    <t>GP</t>
  </si>
  <si>
    <t>LP</t>
  </si>
  <si>
    <t>Acq Fee</t>
  </si>
  <si>
    <t>Annual AM Fee</t>
  </si>
  <si>
    <t>Acq Fees</t>
  </si>
  <si>
    <t>AM Fees</t>
  </si>
  <si>
    <t>Total Fees</t>
  </si>
  <si>
    <t>Net GP Investment</t>
  </si>
  <si>
    <t>Reversion Example</t>
  </si>
  <si>
    <t>Unadjusted</t>
  </si>
  <si>
    <t>Forward NOI</t>
  </si>
  <si>
    <t>Gross Sale Price</t>
  </si>
  <si>
    <t>Free Rent Adjustment</t>
  </si>
  <si>
    <t>(+) Free Rent</t>
  </si>
  <si>
    <t>Reversion NOI</t>
  </si>
  <si>
    <t>(-) Free Rent</t>
  </si>
  <si>
    <t>Net Sale Price</t>
  </si>
  <si>
    <t>Additional Value</t>
  </si>
  <si>
    <t>Free Rent Adjustment and Forward Cost Credits</t>
  </si>
  <si>
    <t>(-) Forward Tenant Improvements</t>
  </si>
  <si>
    <t>(-) Forward Leasing Commissions</t>
  </si>
  <si>
    <t>Acquisition Price</t>
  </si>
  <si>
    <t>Sale Price</t>
  </si>
  <si>
    <t>Annual Cash Flow</t>
  </si>
  <si>
    <t>Unlevered</t>
  </si>
  <si>
    <t>Equity</t>
  </si>
  <si>
    <t>Debt</t>
  </si>
  <si>
    <t>UCF</t>
  </si>
  <si>
    <t>Debt Funding</t>
  </si>
  <si>
    <t>Interim Paydown</t>
  </si>
  <si>
    <t>Loan Payoff</t>
  </si>
  <si>
    <t>LCF</t>
  </si>
  <si>
    <t>IRR</t>
  </si>
  <si>
    <t>Profit</t>
  </si>
  <si>
    <t>Multiple</t>
  </si>
  <si>
    <t>Levered</t>
  </si>
  <si>
    <t>Acquisition Assumptions</t>
  </si>
  <si>
    <t>Cap Rate</t>
  </si>
  <si>
    <t>Financing Assumptions</t>
  </si>
  <si>
    <t>Term</t>
  </si>
  <si>
    <t>Target Loan Amount</t>
  </si>
  <si>
    <t>Interest Rate Spread</t>
  </si>
  <si>
    <t>L+</t>
  </si>
  <si>
    <t>All-in Rate</t>
  </si>
  <si>
    <t>Amortization Period</t>
  </si>
  <si>
    <t>Metrics</t>
  </si>
  <si>
    <t>LTV</t>
  </si>
  <si>
    <t>DSCR</t>
  </si>
  <si>
    <t>DY</t>
  </si>
  <si>
    <t>Lender Requirements</t>
  </si>
  <si>
    <t>Max</t>
  </si>
  <si>
    <t>Test</t>
  </si>
  <si>
    <t>Maximum Loan Amount</t>
  </si>
  <si>
    <t>Acq. Date</t>
  </si>
  <si>
    <t>IO</t>
  </si>
  <si>
    <t>Amort Period</t>
  </si>
  <si>
    <t>Amortization Table</t>
  </si>
  <si>
    <t>PMT</t>
  </si>
  <si>
    <t>Period</t>
  </si>
  <si>
    <t>Payment</t>
  </si>
  <si>
    <t>Beg. Balance</t>
  </si>
  <si>
    <t>Principal</t>
  </si>
  <si>
    <t>Interest</t>
  </si>
  <si>
    <t>End Balance</t>
  </si>
  <si>
    <t>x</t>
  </si>
  <si>
    <t>Development Fee Example</t>
  </si>
  <si>
    <t>Development Budget</t>
  </si>
  <si>
    <t>Land Purchase Price</t>
  </si>
  <si>
    <t>Acquisition Costs</t>
  </si>
  <si>
    <t>Soft Costs</t>
  </si>
  <si>
    <t>Hard Costs</t>
  </si>
  <si>
    <t>Development Fee</t>
  </si>
  <si>
    <t>Other Development Costs</t>
  </si>
  <si>
    <t>Total Unlevered Costs</t>
  </si>
  <si>
    <t>Financing Costs</t>
  </si>
  <si>
    <t>Total Development Costs</t>
  </si>
  <si>
    <t>Development Cost</t>
  </si>
  <si>
    <t>Exercise Book</t>
  </si>
  <si>
    <t>Joint Venture Assumptions</t>
  </si>
  <si>
    <t>LP Equity</t>
  </si>
  <si>
    <t>GP Equity</t>
  </si>
  <si>
    <t>Hurdle Schedule - Method 1</t>
  </si>
  <si>
    <t>Hurdle Schedule - Method 2</t>
  </si>
  <si>
    <t>Pref</t>
  </si>
  <si>
    <t>Promote</t>
  </si>
  <si>
    <t>GP Split</t>
  </si>
  <si>
    <t>LP Split</t>
  </si>
  <si>
    <t>Waterfall Model</t>
  </si>
  <si>
    <t>Levered Cash Flow</t>
  </si>
  <si>
    <t>Hurdle #1</t>
  </si>
  <si>
    <t>Hurdle</t>
  </si>
  <si>
    <t>BOP</t>
  </si>
  <si>
    <t>Accrual</t>
  </si>
  <si>
    <t>Payoff</t>
  </si>
  <si>
    <t>Infusions</t>
  </si>
  <si>
    <t>EOP</t>
  </si>
  <si>
    <t>Check</t>
  </si>
  <si>
    <t>LP CF #1</t>
  </si>
  <si>
    <t>GP CF #1</t>
  </si>
  <si>
    <t>Remaining CF</t>
  </si>
  <si>
    <t>Hurdle #2</t>
  </si>
  <si>
    <t>Previous Payoffs</t>
  </si>
  <si>
    <t>Current Payoff</t>
  </si>
  <si>
    <t>LP CF #2</t>
  </si>
  <si>
    <t>GP CF #2</t>
  </si>
  <si>
    <t>Promote CF #2</t>
  </si>
  <si>
    <t>LP CF</t>
  </si>
  <si>
    <t>GP CF</t>
  </si>
  <si>
    <t>Promote CF</t>
  </si>
  <si>
    <t>Hurdle #3</t>
  </si>
  <si>
    <t>LP CF #3</t>
  </si>
  <si>
    <t>GP CF #3</t>
  </si>
  <si>
    <t>Promote CF #3</t>
  </si>
  <si>
    <t>Hurdle #4</t>
  </si>
  <si>
    <t>LP CF #4</t>
  </si>
  <si>
    <t>GP CF #4</t>
  </si>
  <si>
    <t>Promote CF #4</t>
  </si>
  <si>
    <t>Total LP CF</t>
  </si>
  <si>
    <t>Total GP CF</t>
  </si>
  <si>
    <t>Real Estate Crash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</si>
</sst>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164" formatCode="&quot;Year &quot;General"/>
    <numFmt numFmtId="165" formatCode="&quot;Quarter &quot;General"/>
    <numFmt numFmtId="166" formatCode="&quot;Month &quot;General"/>
    <numFmt numFmtId="167" formatCode="General&quot; Months&quot;"/>
    <numFmt numFmtId="168" formatCode="#,##0;\(#,##0\);&quot;–&quot;;@"/>
    <numFmt numFmtId="169" formatCode="0.00%_);\(0.00%\);&quot;–&quot;_)"/>
    <numFmt numFmtId="170" formatCode="0.0\x;\(0.0\x\);&quot;–&quot;"/>
    <numFmt numFmtId="171" formatCode="#,##0&quot; Months&quot;;\(#,##0\);&quot;–&quot;;@"/>
    <numFmt numFmtId="172" formatCode="[$$]#,##0;\([$$]#,##0\);&quot;–&quot;;@"/>
    <numFmt numFmtId="173" formatCode="0.0%_);\(0.0%\);&quot;–&quot;_)"/>
    <numFmt numFmtId="174" formatCode="[$$-380A]\ #,##0;\-[$$-380A]\ #,##0"/>
    <numFmt numFmtId="175" formatCode="General&quot; Years&quot;"/>
    <numFmt numFmtId="176" formatCode="[$$-380A]\ #,##0.00;\-[$$-380A]\ #,##0.00"/>
    <numFmt numFmtId="177" formatCode="General&quot; bps&quot;"/>
    <numFmt numFmtId="178" formatCode="General&quot; Yrs&quot;"/>
    <numFmt numFmtId="179" formatCode="0.00\x;\(0.00\x\);&quot;–&quot;"/>
    <numFmt numFmtId="180" formatCode="0%_);\(0%\);&quot;–&quot;_)"/>
    <numFmt numFmtId="181" formatCode="0.0%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0"/>
      <name val="Palatino Linotype"/>
      <family val="1"/>
    </font>
    <font>
      <sz val="10"/>
      <color rgb="FF0000FF"/>
      <name val="Palatino Linotype"/>
      <family val="1"/>
    </font>
    <font>
      <sz val="10"/>
      <color rgb="FF008000"/>
      <name val="Palatino Linotype"/>
      <family val="1"/>
    </font>
    <font>
      <sz val="10"/>
      <color rgb="FF000000"/>
      <name val="Palatino Linotype"/>
      <family val="1"/>
    </font>
    <font>
      <b/>
      <u val="singleAccounting"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u val="singleAccounting"/>
      <sz val="10"/>
      <color rgb="FF0000FF"/>
      <name val="Palatino Linotype"/>
      <family val="1"/>
    </font>
    <font>
      <u val="singleAccounting"/>
      <sz val="10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name val="Palatino Linotype"/>
      <family val="1"/>
    </font>
    <font>
      <i/>
      <u val="singleAccounting"/>
      <sz val="10"/>
      <color theme="1"/>
      <name val="Palatino Linotype"/>
      <family val="1"/>
    </font>
    <font>
      <u/>
      <sz val="10"/>
      <color theme="1"/>
      <name val="Palatino Linotype"/>
      <family val="1"/>
    </font>
    <font>
      <b/>
      <u/>
      <sz val="10"/>
      <name val="Palatino Linotype"/>
      <family val="1"/>
    </font>
    <font>
      <sz val="18"/>
      <color theme="1"/>
      <name val="Palatino Linotype"/>
      <family val="1"/>
    </font>
    <font>
      <b/>
      <sz val="10"/>
      <color rgb="FF0000FF"/>
      <name val="Palatino Linotype"/>
      <family val="1"/>
    </font>
    <font>
      <b/>
      <u/>
      <sz val="10"/>
      <color theme="1"/>
      <name val="Palatino Linotype"/>
      <family val="1"/>
    </font>
    <font>
      <sz val="11"/>
      <name val="Palatino Linotype"/>
      <family val="1"/>
    </font>
    <font>
      <sz val="11"/>
      <color rgb="FF0000FF"/>
      <name val="Palatino Linotype"/>
      <family val="1"/>
    </font>
    <font>
      <u/>
      <sz val="10"/>
      <color rgb="FF0000FF"/>
      <name val="Palatino Linotype"/>
      <family val="1"/>
    </font>
    <font>
      <u/>
      <sz val="10"/>
      <name val="Palatino Linotype"/>
      <family val="1"/>
    </font>
    <font>
      <i/>
      <u/>
      <sz val="10"/>
      <color theme="1"/>
      <name val="Palatino Linotype"/>
      <family val="1"/>
    </font>
    <font>
      <b/>
      <sz val="36"/>
      <color theme="1"/>
      <name val="Palatino Linotype"/>
      <family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EDED"/>
        <bgColor rgb="FF000000"/>
      </patternFill>
    </fill>
  </fills>
  <borders count="2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/>
    <xf numFmtId="0" fontId="2" fillId="0" borderId="1" xfId="0" applyFont="1" applyBorder="1"/>
    <xf numFmtId="14" fontId="3" fillId="0" borderId="0" xfId="0" applyNumberFormat="1" applyFont="1"/>
    <xf numFmtId="0" fontId="1" fillId="0" borderId="1" xfId="0" applyFont="1" applyBorder="1"/>
    <xf numFmtId="0" fontId="4" fillId="0" borderId="3" xfId="0" applyFont="1" applyBorder="1"/>
    <xf numFmtId="0" fontId="3" fillId="0" borderId="3" xfId="0" applyFont="1" applyBorder="1"/>
    <xf numFmtId="14" fontId="5" fillId="0" borderId="3" xfId="0" applyNumberFormat="1" applyFont="1" applyBorder="1"/>
    <xf numFmtId="170" fontId="2" fillId="0" borderId="3" xfId="0" applyNumberFormat="1" applyFont="1" applyBorder="1"/>
    <xf numFmtId="168" fontId="2" fillId="0" borderId="3" xfId="0" applyNumberFormat="1" applyFont="1" applyBorder="1"/>
    <xf numFmtId="171" fontId="2" fillId="0" borderId="3" xfId="0" applyNumberFormat="1" applyFont="1" applyBorder="1"/>
    <xf numFmtId="14" fontId="3" fillId="0" borderId="3" xfId="0" applyNumberFormat="1" applyFont="1" applyBorder="1"/>
    <xf numFmtId="164" fontId="4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5" fontId="2" fillId="0" borderId="3" xfId="0" applyNumberFormat="1" applyFont="1" applyBorder="1"/>
    <xf numFmtId="164" fontId="2" fillId="0" borderId="3" xfId="0" applyNumberFormat="1" applyFont="1" applyBorder="1"/>
    <xf numFmtId="0" fontId="1" fillId="0" borderId="0" xfId="0" applyFont="1"/>
    <xf numFmtId="14" fontId="4" fillId="0" borderId="0" xfId="0" applyNumberFormat="1" applyFont="1"/>
    <xf numFmtId="167" fontId="4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0" fontId="2" fillId="0" borderId="4" xfId="0" applyFont="1" applyBorder="1"/>
    <xf numFmtId="0" fontId="3" fillId="0" borderId="1" xfId="0" applyFont="1" applyBorder="1"/>
    <xf numFmtId="0" fontId="3" fillId="0" borderId="0" xfId="0" applyFont="1"/>
    <xf numFmtId="0" fontId="6" fillId="0" borderId="3" xfId="0" applyFont="1" applyBorder="1"/>
    <xf numFmtId="0" fontId="6" fillId="0" borderId="0" xfId="0" applyFont="1"/>
    <xf numFmtId="0" fontId="2" fillId="0" borderId="2" xfId="0" applyFont="1" applyBorder="1"/>
    <xf numFmtId="166" fontId="2" fillId="0" borderId="3" xfId="0" applyNumberFormat="1" applyFont="1" applyBorder="1"/>
    <xf numFmtId="0" fontId="7" fillId="0" borderId="0" xfId="0" applyFont="1" applyAlignment="1">
      <alignment horizontal="centerContinuous"/>
    </xf>
    <xf numFmtId="172" fontId="4" fillId="0" borderId="0" xfId="0" applyNumberFormat="1" applyFont="1"/>
    <xf numFmtId="173" fontId="3" fillId="0" borderId="0" xfId="0" applyNumberFormat="1" applyFont="1"/>
    <xf numFmtId="173" fontId="4" fillId="2" borderId="3" xfId="0" applyNumberFormat="1" applyFont="1" applyFill="1" applyBorder="1"/>
    <xf numFmtId="173" fontId="4" fillId="0" borderId="1" xfId="0" applyNumberFormat="1" applyFont="1" applyBorder="1"/>
    <xf numFmtId="172" fontId="1" fillId="3" borderId="3" xfId="0" applyNumberFormat="1" applyFont="1" applyFill="1" applyBorder="1"/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9" fontId="4" fillId="2" borderId="3" xfId="0" applyNumberFormat="1" applyFont="1" applyFill="1" applyBorder="1" applyAlignment="1">
      <alignment horizontal="center"/>
    </xf>
    <xf numFmtId="168" fontId="4" fillId="0" borderId="0" xfId="0" applyNumberFormat="1" applyFont="1"/>
    <xf numFmtId="168" fontId="2" fillId="0" borderId="0" xfId="0" applyNumberFormat="1" applyFont="1"/>
    <xf numFmtId="0" fontId="1" fillId="4" borderId="0" xfId="0" applyFont="1" applyFill="1"/>
    <xf numFmtId="0" fontId="2" fillId="4" borderId="0" xfId="0" applyFont="1" applyFill="1"/>
    <xf numFmtId="172" fontId="1" fillId="4" borderId="0" xfId="0" applyNumberFormat="1" applyFont="1" applyFill="1"/>
    <xf numFmtId="0" fontId="1" fillId="5" borderId="0" xfId="0" applyFont="1" applyFill="1"/>
    <xf numFmtId="173" fontId="1" fillId="5" borderId="0" xfId="0" applyNumberFormat="1" applyFont="1" applyFill="1"/>
    <xf numFmtId="0" fontId="8" fillId="0" borderId="0" xfId="0" applyFont="1"/>
    <xf numFmtId="173" fontId="8" fillId="0" borderId="0" xfId="0" applyNumberFormat="1" applyFont="1"/>
    <xf numFmtId="173" fontId="1" fillId="0" borderId="0" xfId="0" applyNumberFormat="1" applyFont="1"/>
    <xf numFmtId="0" fontId="1" fillId="6" borderId="0" xfId="0" applyFont="1" applyFill="1"/>
    <xf numFmtId="174" fontId="1" fillId="6" borderId="0" xfId="0" applyNumberFormat="1" applyFont="1" applyFill="1"/>
    <xf numFmtId="0" fontId="11" fillId="0" borderId="0" xfId="0" applyFont="1"/>
    <xf numFmtId="0" fontId="3" fillId="0" borderId="0" xfId="0" applyFont="1" applyAlignment="1">
      <alignment horizontal="left" indent="1"/>
    </xf>
    <xf numFmtId="0" fontId="12" fillId="7" borderId="0" xfId="0" applyFont="1" applyFill="1"/>
    <xf numFmtId="0" fontId="12" fillId="5" borderId="0" xfId="0" applyFont="1" applyFill="1"/>
    <xf numFmtId="0" fontId="12" fillId="6" borderId="0" xfId="0" applyFont="1" applyFill="1"/>
    <xf numFmtId="0" fontId="12" fillId="4" borderId="0" xfId="0" applyFont="1" applyFill="1"/>
    <xf numFmtId="168" fontId="4" fillId="0" borderId="1" xfId="0" applyNumberFormat="1" applyFont="1" applyBorder="1"/>
    <xf numFmtId="169" fontId="4" fillId="0" borderId="0" xfId="0" applyNumberFormat="1" applyFont="1"/>
    <xf numFmtId="168" fontId="2" fillId="0" borderId="11" xfId="0" applyNumberFormat="1" applyFont="1" applyBorder="1"/>
    <xf numFmtId="167" fontId="4" fillId="0" borderId="1" xfId="0" applyNumberFormat="1" applyFont="1" applyBorder="1"/>
    <xf numFmtId="168" fontId="4" fillId="0" borderId="11" xfId="0" applyNumberFormat="1" applyFont="1" applyBorder="1"/>
    <xf numFmtId="0" fontId="2" fillId="0" borderId="0" xfId="0" quotePrefix="1" applyFont="1" applyAlignment="1">
      <alignment horizontal="right"/>
    </xf>
    <xf numFmtId="177" fontId="4" fillId="0" borderId="0" xfId="0" applyNumberFormat="1" applyFont="1"/>
    <xf numFmtId="169" fontId="3" fillId="0" borderId="0" xfId="0" applyNumberFormat="1" applyFont="1"/>
    <xf numFmtId="178" fontId="4" fillId="0" borderId="0" xfId="0" applyNumberFormat="1" applyFont="1"/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73" fontId="3" fillId="0" borderId="11" xfId="0" applyNumberFormat="1" applyFont="1" applyBorder="1"/>
    <xf numFmtId="179" fontId="3" fillId="0" borderId="11" xfId="0" applyNumberFormat="1" applyFont="1" applyBorder="1"/>
    <xf numFmtId="169" fontId="3" fillId="0" borderId="11" xfId="0" applyNumberFormat="1" applyFont="1" applyBorder="1"/>
    <xf numFmtId="0" fontId="14" fillId="0" borderId="1" xfId="0" applyFont="1" applyBorder="1" applyAlignment="1">
      <alignment horizontal="center"/>
    </xf>
    <xf numFmtId="179" fontId="4" fillId="0" borderId="0" xfId="0" applyNumberFormat="1" applyFont="1"/>
    <xf numFmtId="180" fontId="4" fillId="0" borderId="0" xfId="0" applyNumberFormat="1" applyFont="1"/>
    <xf numFmtId="0" fontId="12" fillId="0" borderId="0" xfId="0" applyFont="1"/>
    <xf numFmtId="14" fontId="4" fillId="0" borderId="1" xfId="0" applyNumberFormat="1" applyFont="1" applyBorder="1"/>
    <xf numFmtId="10" fontId="4" fillId="0" borderId="0" xfId="0" applyNumberFormat="1" applyFont="1"/>
    <xf numFmtId="14" fontId="2" fillId="0" borderId="0" xfId="0" applyNumberFormat="1" applyFont="1"/>
    <xf numFmtId="175" fontId="4" fillId="0" borderId="0" xfId="0" applyNumberFormat="1" applyFont="1"/>
    <xf numFmtId="0" fontId="15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3" xfId="0" applyNumberFormat="1" applyFont="1" applyBorder="1"/>
    <xf numFmtId="0" fontId="4" fillId="0" borderId="22" xfId="0" applyFont="1" applyBorder="1"/>
    <xf numFmtId="0" fontId="2" fillId="0" borderId="5" xfId="0" applyFont="1" applyBorder="1"/>
    <xf numFmtId="14" fontId="2" fillId="0" borderId="14" xfId="0" applyNumberFormat="1" applyFont="1" applyBorder="1"/>
    <xf numFmtId="0" fontId="2" fillId="0" borderId="14" xfId="0" applyFont="1" applyBorder="1"/>
    <xf numFmtId="168" fontId="2" fillId="0" borderId="14" xfId="0" applyNumberFormat="1" applyFont="1" applyBorder="1"/>
    <xf numFmtId="168" fontId="2" fillId="0" borderId="23" xfId="0" applyNumberFormat="1" applyFont="1" applyBorder="1"/>
    <xf numFmtId="168" fontId="4" fillId="0" borderId="3" xfId="0" applyNumberFormat="1" applyFont="1" applyBorder="1"/>
    <xf numFmtId="173" fontId="3" fillId="0" borderId="2" xfId="0" applyNumberFormat="1" applyFont="1" applyBorder="1"/>
    <xf numFmtId="179" fontId="3" fillId="0" borderId="3" xfId="0" applyNumberFormat="1" applyFont="1" applyBorder="1"/>
    <xf numFmtId="169" fontId="3" fillId="0" borderId="23" xfId="0" applyNumberFormat="1" applyFont="1" applyBorder="1"/>
    <xf numFmtId="168" fontId="2" fillId="0" borderId="2" xfId="0" applyNumberFormat="1" applyFont="1" applyBorder="1"/>
    <xf numFmtId="180" fontId="4" fillId="0" borderId="5" xfId="0" applyNumberFormat="1" applyFont="1" applyBorder="1"/>
    <xf numFmtId="0" fontId="16" fillId="0" borderId="0" xfId="0" applyFont="1"/>
    <xf numFmtId="173" fontId="4" fillId="0" borderId="6" xfId="0" applyNumberFormat="1" applyFont="1" applyBorder="1"/>
    <xf numFmtId="168" fontId="2" fillId="0" borderId="7" xfId="0" applyNumberFormat="1" applyFont="1" applyBorder="1"/>
    <xf numFmtId="173" fontId="2" fillId="0" borderId="8" xfId="0" applyNumberFormat="1" applyFont="1" applyBorder="1"/>
    <xf numFmtId="168" fontId="2" fillId="0" borderId="9" xfId="0" applyNumberFormat="1" applyFont="1" applyBorder="1"/>
    <xf numFmtId="0" fontId="2" fillId="0" borderId="10" xfId="0" applyFont="1" applyBorder="1"/>
    <xf numFmtId="173" fontId="4" fillId="0" borderId="0" xfId="0" applyNumberFormat="1" applyFont="1"/>
    <xf numFmtId="172" fontId="1" fillId="0" borderId="11" xfId="0" applyNumberFormat="1" applyFont="1" applyBorder="1"/>
    <xf numFmtId="0" fontId="1" fillId="0" borderId="12" xfId="0" applyFont="1" applyBorder="1"/>
    <xf numFmtId="172" fontId="1" fillId="0" borderId="13" xfId="0" applyNumberFormat="1" applyFont="1" applyBorder="1"/>
    <xf numFmtId="173" fontId="4" fillId="0" borderId="4" xfId="0" applyNumberFormat="1" applyFont="1" applyBorder="1"/>
    <xf numFmtId="173" fontId="2" fillId="0" borderId="14" xfId="0" applyNumberFormat="1" applyFont="1" applyBorder="1"/>
    <xf numFmtId="172" fontId="1" fillId="0" borderId="3" xfId="0" applyNumberFormat="1" applyFont="1" applyBorder="1"/>
    <xf numFmtId="172" fontId="1" fillId="0" borderId="26" xfId="0" applyNumberFormat="1" applyFont="1" applyBorder="1"/>
    <xf numFmtId="9" fontId="2" fillId="0" borderId="0" xfId="0" applyNumberFormat="1" applyFont="1"/>
    <xf numFmtId="0" fontId="1" fillId="7" borderId="0" xfId="0" applyFont="1" applyFill="1"/>
    <xf numFmtId="173" fontId="17" fillId="7" borderId="0" xfId="0" applyNumberFormat="1" applyFont="1" applyFill="1"/>
    <xf numFmtId="172" fontId="1" fillId="7" borderId="3" xfId="0" applyNumberFormat="1" applyFont="1" applyFill="1" applyBorder="1"/>
    <xf numFmtId="168" fontId="1" fillId="0" borderId="0" xfId="0" applyNumberFormat="1" applyFont="1"/>
    <xf numFmtId="172" fontId="2" fillId="0" borderId="0" xfId="0" applyNumberFormat="1" applyFont="1"/>
    <xf numFmtId="168" fontId="3" fillId="0" borderId="0" xfId="0" applyNumberFormat="1" applyFont="1"/>
    <xf numFmtId="0" fontId="2" fillId="5" borderId="0" xfId="0" applyFont="1" applyFill="1"/>
    <xf numFmtId="173" fontId="4" fillId="5" borderId="0" xfId="0" applyNumberFormat="1" applyFont="1" applyFill="1"/>
    <xf numFmtId="172" fontId="1" fillId="5" borderId="3" xfId="0" applyNumberFormat="1" applyFont="1" applyFill="1" applyBorder="1"/>
    <xf numFmtId="169" fontId="3" fillId="0" borderId="1" xfId="0" applyNumberFormat="1" applyFont="1" applyBorder="1"/>
    <xf numFmtId="173" fontId="17" fillId="6" borderId="0" xfId="0" applyNumberFormat="1" applyFont="1" applyFill="1"/>
    <xf numFmtId="172" fontId="1" fillId="6" borderId="2" xfId="0" applyNumberFormat="1" applyFont="1" applyFill="1" applyBorder="1"/>
    <xf numFmtId="173" fontId="17" fillId="0" borderId="0" xfId="0" applyNumberFormat="1" applyFont="1"/>
    <xf numFmtId="173" fontId="17" fillId="4" borderId="0" xfId="0" applyNumberFormat="1" applyFont="1" applyFill="1"/>
    <xf numFmtId="172" fontId="1" fillId="4" borderId="3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72" fontId="1" fillId="2" borderId="3" xfId="0" applyNumberFormat="1" applyFont="1" applyFill="1" applyBorder="1"/>
    <xf numFmtId="169" fontId="2" fillId="0" borderId="0" xfId="0" applyNumberFormat="1" applyFont="1"/>
    <xf numFmtId="172" fontId="1" fillId="6" borderId="3" xfId="0" applyNumberFormat="1" applyFont="1" applyFill="1" applyBorder="1"/>
    <xf numFmtId="172" fontId="4" fillId="0" borderId="1" xfId="0" applyNumberFormat="1" applyFont="1" applyBorder="1"/>
    <xf numFmtId="164" fontId="18" fillId="0" borderId="0" xfId="0" applyNumberFormat="1" applyFont="1"/>
    <xf numFmtId="9" fontId="4" fillId="2" borderId="11" xfId="0" applyNumberFormat="1" applyFont="1" applyFill="1" applyBorder="1"/>
    <xf numFmtId="2" fontId="2" fillId="0" borderId="0" xfId="0" applyNumberFormat="1" applyFont="1"/>
    <xf numFmtId="168" fontId="2" fillId="0" borderId="1" xfId="0" applyNumberFormat="1" applyFont="1" applyBorder="1"/>
    <xf numFmtId="0" fontId="1" fillId="2" borderId="16" xfId="0" applyFont="1" applyFill="1" applyBorder="1"/>
    <xf numFmtId="9" fontId="1" fillId="2" borderId="17" xfId="0" applyNumberFormat="1" applyFont="1" applyFill="1" applyBorder="1"/>
    <xf numFmtId="0" fontId="1" fillId="2" borderId="18" xfId="0" applyFont="1" applyFill="1" applyBorder="1"/>
    <xf numFmtId="172" fontId="1" fillId="2" borderId="19" xfId="0" applyNumberFormat="1" applyFont="1" applyFill="1" applyBorder="1"/>
    <xf numFmtId="176" fontId="2" fillId="0" borderId="0" xfId="0" applyNumberFormat="1" applyFont="1"/>
    <xf numFmtId="0" fontId="1" fillId="2" borderId="20" xfId="0" applyFont="1" applyFill="1" applyBorder="1"/>
    <xf numFmtId="170" fontId="1" fillId="2" borderId="9" xfId="0" applyNumberFormat="1" applyFont="1" applyFill="1" applyBorder="1"/>
    <xf numFmtId="170" fontId="2" fillId="0" borderId="0" xfId="0" applyNumberFormat="1" applyFont="1"/>
    <xf numFmtId="0" fontId="1" fillId="0" borderId="24" xfId="0" applyFont="1" applyBorder="1"/>
    <xf numFmtId="0" fontId="2" fillId="0" borderId="24" xfId="0" applyFont="1" applyBorder="1"/>
    <xf numFmtId="168" fontId="1" fillId="0" borderId="1" xfId="0" applyNumberFormat="1" applyFont="1" applyBorder="1"/>
    <xf numFmtId="168" fontId="12" fillId="0" borderId="0" xfId="0" applyNumberFormat="1" applyFont="1"/>
    <xf numFmtId="168" fontId="1" fillId="5" borderId="0" xfId="0" applyNumberFormat="1" applyFont="1" applyFill="1"/>
    <xf numFmtId="0" fontId="1" fillId="8" borderId="0" xfId="0" applyFont="1" applyFill="1"/>
    <xf numFmtId="168" fontId="1" fillId="8" borderId="0" xfId="0" applyNumberFormat="1" applyFont="1" applyFill="1"/>
    <xf numFmtId="172" fontId="3" fillId="0" borderId="0" xfId="0" applyNumberFormat="1" applyFont="1"/>
    <xf numFmtId="173" fontId="4" fillId="0" borderId="21" xfId="0" applyNumberFormat="1" applyFont="1" applyBorder="1"/>
    <xf numFmtId="168" fontId="2" fillId="0" borderId="18" xfId="0" applyNumberFormat="1" applyFont="1" applyBorder="1"/>
    <xf numFmtId="173" fontId="2" fillId="0" borderId="10" xfId="0" applyNumberFormat="1" applyFont="1" applyBorder="1"/>
    <xf numFmtId="173" fontId="4" fillId="0" borderId="25" xfId="0" applyNumberFormat="1" applyFont="1" applyBorder="1"/>
    <xf numFmtId="173" fontId="1" fillId="0" borderId="12" xfId="0" applyNumberFormat="1" applyFont="1" applyBorder="1"/>
    <xf numFmtId="172" fontId="1" fillId="0" borderId="12" xfId="0" applyNumberFormat="1" applyFont="1" applyBorder="1"/>
    <xf numFmtId="173" fontId="4" fillId="0" borderId="3" xfId="0" applyNumberFormat="1" applyFont="1" applyBorder="1"/>
    <xf numFmtId="173" fontId="2" fillId="0" borderId="0" xfId="0" applyNumberFormat="1" applyFont="1"/>
    <xf numFmtId="0" fontId="2" fillId="0" borderId="27" xfId="0" applyFont="1" applyBorder="1"/>
    <xf numFmtId="0" fontId="19" fillId="0" borderId="0" xfId="0" applyFont="1"/>
    <xf numFmtId="14" fontId="20" fillId="0" borderId="0" xfId="0" applyNumberFormat="1" applyFont="1"/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14" fontId="4" fillId="0" borderId="0" xfId="0" applyNumberFormat="1" applyFont="1" applyBorder="1"/>
    <xf numFmtId="14" fontId="3" fillId="0" borderId="0" xfId="0" applyNumberFormat="1" applyFont="1" applyBorder="1"/>
    <xf numFmtId="0" fontId="3" fillId="0" borderId="5" xfId="0" applyNumberFormat="1" applyFont="1" applyBorder="1"/>
    <xf numFmtId="0" fontId="3" fillId="0" borderId="1" xfId="0" applyNumberFormat="1" applyFont="1" applyBorder="1"/>
    <xf numFmtId="0" fontId="3" fillId="0" borderId="0" xfId="0" applyNumberFormat="1" applyFont="1"/>
    <xf numFmtId="0" fontId="3" fillId="0" borderId="3" xfId="0" applyNumberFormat="1" applyFont="1" applyBorder="1"/>
    <xf numFmtId="168" fontId="2" fillId="0" borderId="11" xfId="0" applyNumberFormat="1" applyFont="1" applyFill="1" applyBorder="1"/>
    <xf numFmtId="175" fontId="2" fillId="0" borderId="0" xfId="0" applyNumberFormat="1" applyFont="1"/>
    <xf numFmtId="6" fontId="4" fillId="0" borderId="0" xfId="0" applyNumberFormat="1" applyFont="1"/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6" fontId="3" fillId="0" borderId="3" xfId="0" applyNumberFormat="1" applyFont="1" applyBorder="1"/>
    <xf numFmtId="6" fontId="6" fillId="0" borderId="3" xfId="0" applyNumberFormat="1" applyFont="1" applyBorder="1"/>
    <xf numFmtId="173" fontId="2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4" fontId="21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168" fontId="17" fillId="3" borderId="0" xfId="0" applyNumberFormat="1" applyFont="1" applyFill="1"/>
    <xf numFmtId="181" fontId="2" fillId="0" borderId="0" xfId="0" applyNumberFormat="1" applyFont="1"/>
    <xf numFmtId="0" fontId="1" fillId="9" borderId="0" xfId="0" applyFont="1" applyFill="1"/>
    <xf numFmtId="0" fontId="2" fillId="9" borderId="0" xfId="0" applyFont="1" applyFill="1"/>
    <xf numFmtId="0" fontId="23" fillId="0" borderId="0" xfId="0" applyFont="1" applyAlignment="1">
      <alignment horizontal="center"/>
    </xf>
    <xf numFmtId="181" fontId="2" fillId="0" borderId="0" xfId="0" applyNumberFormat="1" applyFont="1" applyAlignment="1">
      <alignment horizontal="center"/>
    </xf>
    <xf numFmtId="181" fontId="8" fillId="0" borderId="0" xfId="0" applyNumberFormat="1" applyFont="1"/>
    <xf numFmtId="0" fontId="8" fillId="9" borderId="0" xfId="0" applyFont="1" applyFill="1"/>
    <xf numFmtId="181" fontId="1" fillId="4" borderId="0" xfId="0" applyNumberFormat="1" applyFont="1" applyFill="1"/>
    <xf numFmtId="168" fontId="1" fillId="4" borderId="0" xfId="0" applyNumberFormat="1" applyFont="1" applyFill="1"/>
    <xf numFmtId="0" fontId="2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7620</xdr:colOff>
      <xdr:row>3</xdr:row>
      <xdr:rowOff>40132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F22076-B35D-014A-9B73-35CC9D88A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" y="482600"/>
          <a:ext cx="2103120" cy="256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doug/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rkady/Dropbox%20(Wall%20Street%20Prep)/Course%20Materials-%20WSP/Oil%20&amp;%20Gas%20Modeling/2014/Introduction%20to%20O&amp;G/Interesting%20readings%20&amp;%20resources/O&amp;Gprojectionmodel_comple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mahers/conoco%20old-fix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doug/xo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doug/REFINE/TS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Startup" Target="TEMP/data/excel/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Startup" Target="DOUG/Modelware/C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DOUG/Modelware/Copy%20of%20C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Dave/Company/VSE/VS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ENERGY/LLOYD/E_&amp;_P/STOCKS/PXP/old%20models/PXP%20Model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BS"/>
      <sheetName val="Variance"/>
      <sheetName val="Segment ROCE"/>
      <sheetName val="Capex"/>
      <sheetName val="E&amp;P"/>
      <sheetName val="Relative"/>
      <sheetName val="ROGIC"/>
      <sheetName val="NEPS"/>
      <sheetName val="Hamaca"/>
      <sheetName val="Bohai"/>
      <sheetName val="Bayu Undan"/>
      <sheetName val="R&amp;M"/>
      <sheetName val="GPM"/>
      <sheetName val="ARCO - Alaska"/>
      <sheetName val="RefineryMaint"/>
      <sheetName val="TOSCO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MainCode"/>
      <sheetName val="NY UPLOAD"/>
      <sheetName val="NY UPLOAD shadow"/>
      <sheetName val="Disclaimer"/>
      <sheetName val="Quarterly"/>
      <sheetName val="IndexInformation"/>
      <sheetName val="NORM"/>
      <sheetName val="NY UPLOAD.bak"/>
      <sheetName val="NY UPLOAD Shadow.bak"/>
      <sheetName val="Normalized"/>
      <sheetName val="DDM"/>
      <sheetName val="B Sheet"/>
      <sheetName val="Ratios"/>
      <sheetName val="SOLP"/>
      <sheetName val="Liquids"/>
      <sheetName val="charts"/>
      <sheetName val="Apples-Ratios"/>
      <sheetName val="IS"/>
      <sheetName val="Quarterly Data"/>
      <sheetName val="Debt"/>
      <sheetName val="Sheet1"/>
      <sheetName val="A-Link Source"/>
      <sheetName val="IBES"/>
      <sheetName val="Model"/>
      <sheetName val="Value-A"/>
      <sheetName val="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finmodeling"/>
      <sheetName val="E&amp;P"/>
      <sheetName val="Price  Deck"/>
      <sheetName val="E&amp;PIS"/>
      <sheetName val="CAPEX"/>
      <sheetName val="Chemicals"/>
      <sheetName val="BoostToolkitClipBoard2010"/>
      <sheetName val="Reserves"/>
      <sheetName val="Hedge"/>
      <sheetName val="SEC PV 10"/>
    </sheetNames>
    <sheetDataSet>
      <sheetData sheetId="0"/>
      <sheetData sheetId="1"/>
      <sheetData sheetId="2">
        <row r="6">
          <cell r="D6">
            <v>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"/>
      <sheetName val="Variance"/>
      <sheetName val="BS"/>
      <sheetName val="Capex"/>
      <sheetName val="ROCE"/>
      <sheetName val="Corp. "/>
      <sheetName val="Emerging Bus."/>
      <sheetName val="NEPS"/>
      <sheetName val="Quarterly"/>
      <sheetName val="US E&amp;P"/>
      <sheetName val="Eu.E&amp;P"/>
      <sheetName val="Other E&amp;P"/>
      <sheetName val="P"/>
      <sheetName val="R&amp;M"/>
      <sheetName val="COC vs. Wood Mac Prod. Profile"/>
      <sheetName val="E&amp;P-Conoco"/>
      <sheetName val="E&amp;P-Total"/>
      <sheetName val="GOU"/>
      <sheetName val="PETROZUATA"/>
      <sheetName val="Lifting_DD&amp;A"/>
      <sheetName val="PZ2"/>
      <sheetName val="Corporate ROGIC"/>
      <sheetName val="WACC"/>
      <sheetName val="NAV"/>
      <sheetName val="Reserves"/>
      <sheetName val="Charts"/>
      <sheetName val="Debt Cov"/>
      <sheetName val="NG&amp;GP"/>
      <sheetName val="LOBO"/>
      <sheetName val="Pro-Forma Reserves"/>
      <sheetName val="F&amp;D"/>
      <sheetName val="Split"/>
      <sheetName val="GE Data"/>
      <sheetName val="mStartup"/>
      <sheetName val="NY UPLOAD"/>
      <sheetName val="NY UPLOAD shad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OM"/>
      <sheetName val="BS"/>
      <sheetName val="ROCE"/>
      <sheetName val="Variance"/>
      <sheetName val="E&amp;P"/>
      <sheetName val="CapEx"/>
      <sheetName val="NSOURCE"/>
      <sheetName val="EE&amp;P"/>
      <sheetName val="Global E&amp;P Field Percentages"/>
      <sheetName val="Chems"/>
      <sheetName val="Realtive"/>
      <sheetName val="DIVIS"/>
      <sheetName val="MobilPurchase"/>
      <sheetName val="MKT"/>
      <sheetName val="I R&amp;M"/>
      <sheetName val="R&amp;M"/>
      <sheetName val="NEPS"/>
      <sheetName val="ROGIC"/>
      <sheetName val="Sheet1"/>
      <sheetName val="WACC"/>
      <sheetName val="Reserves"/>
      <sheetName val="MainCode"/>
      <sheetName val="RefineryMaint"/>
      <sheetName val="GE Data"/>
      <sheetName val="NY UPLOAD"/>
      <sheetName val="NY UPLOAD shadow"/>
      <sheetName val="EPPR."/>
      <sheetName val="Disclaimer"/>
      <sheetName val="I.MKT"/>
      <sheetName val="IndexInformation"/>
      <sheetName val="Quarterly"/>
      <sheetName val="NY UPLOAD.bak"/>
      <sheetName val="NY UPLOAD Shadow.bak"/>
      <sheetName val="E&amp;P-2"/>
      <sheetName val="Sheet2"/>
      <sheetName val="OPEBs"/>
      <sheetName val="DCF"/>
      <sheetName val="YUKOS"/>
      <sheetName val="Pensions"/>
      <sheetName val="DEKA"/>
      <sheetName val=""/>
      <sheetName val="mwareTaxoPres"/>
      <sheetName val="Model_Template"/>
      <sheetName val="mwareValPrintout"/>
      <sheetName val="mwarePreview"/>
      <sheetName val="IS"/>
      <sheetName val="E&amp;PIS"/>
      <sheetName val="R&amp;MIS"/>
      <sheetName val="ChemsIS"/>
      <sheetName val="Corporate"/>
      <sheetName val="MODELWARE"/>
      <sheetName val="ReservesRegion"/>
      <sheetName val="Share Repurchase"/>
      <sheetName val="WorkingCapital"/>
      <sheetName val="R&amp;M ROCE by Region"/>
      <sheetName val="IR&amp;M"/>
      <sheetName val="Marketing"/>
      <sheetName val="US Pension"/>
      <sheetName val="Intl Pension"/>
      <sheetName val="A-Link Source"/>
      <sheetName val="DRC"/>
      <sheetName val="Q-Link Source"/>
      <sheetName val="Turnarounds"/>
      <sheetName val="Global Product Sum"/>
      <sheetName val="mwareDates"/>
      <sheetName val="mwareSettings"/>
      <sheetName val="GҘ Data"/>
      <sheetName val="ES_x0009_SHOW.INFO_x0005_SPLIT_x0009_ON.WINDOW_x0007_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O"/>
      <sheetName val="Stats"/>
      <sheetName val="BS"/>
      <sheetName val="NORM"/>
      <sheetName val="ROCE"/>
      <sheetName val="WACC"/>
      <sheetName val="Capex"/>
      <sheetName val="MainCode"/>
      <sheetName val="BP Acquisition"/>
      <sheetName val="Golden Eagle"/>
      <sheetName val="Variance"/>
      <sheetName val="GE Data"/>
      <sheetName val="NY UPLOAD"/>
      <sheetName val="NY UPLOAD Shadow"/>
      <sheetName val="MWare_Cached"/>
      <sheetName val="NYMEX"/>
      <sheetName val="mwareTaxoPres"/>
      <sheetName val="R-Stats"/>
      <sheetName val="M-Stats"/>
      <sheetName val="Debt"/>
      <sheetName val="ShareRepurchase"/>
      <sheetName val="mwareValPrintout"/>
      <sheetName val="mwarePreview"/>
      <sheetName val="Modelware"/>
      <sheetName val="Pensions"/>
      <sheetName val="OPEB"/>
      <sheetName val="TSOIS"/>
      <sheetName val="mwareDates"/>
      <sheetName val="mwareSettings"/>
      <sheetName val="A-Link Sour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P"/>
      <sheetName val="BS"/>
      <sheetName val="TOSCO"/>
      <sheetName val="Segment ROCE"/>
      <sheetName val="ROGIC"/>
      <sheetName val="E&amp;P"/>
      <sheetName val="NEPS"/>
      <sheetName val="RefineryMaint"/>
      <sheetName val="Hamaca"/>
      <sheetName val="Bohai"/>
      <sheetName val="Bayu Undan"/>
      <sheetName val="R&amp;M"/>
      <sheetName val="GPM"/>
      <sheetName val="Variance"/>
      <sheetName val="ARCO - Alaska"/>
      <sheetName val="Capex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IndexInformation"/>
      <sheetName val="MainCode"/>
      <sheetName val="NY UPLOAD"/>
      <sheetName val="NY UPLOAD Shadow"/>
      <sheetName val="Distrib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areValPrintout"/>
      <sheetName val="Summary"/>
      <sheetName val="mwarePreview"/>
      <sheetName val="COP"/>
      <sheetName val="TOTIS"/>
      <sheetName val="BS"/>
      <sheetName val="Segment ROCE"/>
      <sheetName val="Modelware"/>
      <sheetName val="E&amp;PIS"/>
      <sheetName val="E&amp;P"/>
      <sheetName val="R&amp;MIS"/>
      <sheetName val="NEW SOURCE"/>
      <sheetName val="CHEMIS"/>
      <sheetName val="Midstream"/>
      <sheetName val="ALASKA"/>
      <sheetName val="Working Cap"/>
      <sheetName val="Corp"/>
      <sheetName val="Capex"/>
      <sheetName val="SYNCRUDE"/>
      <sheetName val="ShareRepurchase"/>
      <sheetName val="OP"/>
      <sheetName val="Debt Schedule"/>
      <sheetName val="COP_Bear_to_Bull_Chart"/>
      <sheetName val="Reserves"/>
      <sheetName val="COP_Bear_to_Bull_Data"/>
      <sheetName val="COP-EN"/>
      <sheetName val="COP_Risk-Reward_View_Chart"/>
      <sheetName val="COP-BR"/>
      <sheetName val="A-Link Source"/>
      <sheetName val="COP-BR Update"/>
      <sheetName val="New Source Charts"/>
      <sheetName val="LNG"/>
      <sheetName val="Q-Link Source"/>
      <sheetName val="mwareTaxoPres"/>
      <sheetName val="US Pension"/>
      <sheetName val="Intl Pension"/>
      <sheetName val="OPEBs"/>
      <sheetName val="Pension Adjustment"/>
      <sheetName val="Variance"/>
      <sheetName val="Admin Pages Follow"/>
      <sheetName val="E&amp;P Growth &amp; Returns"/>
      <sheetName val="STRAT"/>
      <sheetName val="Bayu Undan"/>
      <sheetName val="R&amp;M"/>
      <sheetName val="Hamaca"/>
      <sheetName val="GPM"/>
      <sheetName val="Global Production Interest"/>
      <sheetName val="Bohai"/>
      <sheetName val="Chemical JV"/>
      <sheetName val="Chems"/>
      <sheetName val="EKOFISK"/>
      <sheetName val="PUDS"/>
      <sheetName val="MainCode"/>
      <sheetName val="mwareSettings"/>
      <sheetName val="Global Product Sum"/>
      <sheetName val="mwareDates"/>
      <sheetName val="NY UPLOAD shadow"/>
      <sheetName val="COP - RRV"/>
      <sheetName val="mwareDates_39111_8204615"/>
      <sheetName val="MWare_Cached"/>
      <sheetName val="NewReserves"/>
      <sheetName val="DEKA"/>
      <sheetName val="GE Data"/>
      <sheetName val="NY 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areValPrintout"/>
      <sheetName val="Summary"/>
      <sheetName val="mwarePreview"/>
      <sheetName val="COP"/>
      <sheetName val="TOTIS"/>
      <sheetName val="Variance"/>
      <sheetName val="Segment ROCE"/>
      <sheetName val="BS"/>
      <sheetName val="E&amp;PIS"/>
      <sheetName val="RRV"/>
      <sheetName val="R&amp;MIS"/>
      <sheetName val="CHEMIS"/>
      <sheetName val="E&amp;P"/>
      <sheetName val="Corp"/>
      <sheetName val="NEW SOURCE"/>
      <sheetName val="COP-BR"/>
      <sheetName val="COP-BR Update"/>
      <sheetName val="Modelware"/>
      <sheetName val="Capex"/>
      <sheetName val="Midstream"/>
      <sheetName val="Reserves"/>
      <sheetName val="Working Cap"/>
      <sheetName val="Debt Schedule"/>
      <sheetName val="A-Link Source"/>
      <sheetName val="ShareRepurchase"/>
      <sheetName val="New Source Charts"/>
      <sheetName val="LNG"/>
      <sheetName val="Q-Link Source"/>
      <sheetName val="mwareTaxoPres"/>
      <sheetName val="US Pension"/>
      <sheetName val="Intl Pension"/>
      <sheetName val="OPEBs"/>
      <sheetName val="Pension Adjustment"/>
      <sheetName val="Admin Pages Follow"/>
      <sheetName val="E&amp;P Growth &amp; Returns"/>
      <sheetName val="STRAT"/>
      <sheetName val="Bayu Undan"/>
      <sheetName val="R&amp;M"/>
      <sheetName val="Hamaca"/>
      <sheetName val="GPM"/>
      <sheetName val="Global Production Interest"/>
      <sheetName val="Bohai"/>
      <sheetName val="Chemical JV"/>
      <sheetName val="Chems"/>
      <sheetName val="EKOFISK"/>
      <sheetName val="PUDS"/>
      <sheetName val="MainCode"/>
      <sheetName val="mwareDates"/>
      <sheetName val="mwareSettings"/>
      <sheetName val="Global Product Sum"/>
      <sheetName val="NY UPLOAD shadow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(2)"/>
      <sheetName val="Forecast Change"/>
      <sheetName val="Variance"/>
      <sheetName val="INPUTS"/>
      <sheetName val="VeraSun"/>
      <sheetName val="DCF"/>
      <sheetName val="Comps"/>
      <sheetName val="VE85"/>
      <sheetName val="Conversions"/>
      <sheetName val="calc summary"/>
      <sheetName val="Plants"/>
      <sheetName val="Risk-Reward_View_Chart"/>
      <sheetName val="Bear_to_Bull_Chart"/>
      <sheetName val="Bear_to_Bull_Data"/>
      <sheetName val="Modelware"/>
      <sheetName val="mwareDates"/>
      <sheetName val="mwareSettings"/>
      <sheetName val="A-Link Source"/>
      <sheetName val="Val Snapshot"/>
      <sheetName val="Q-Link Source"/>
      <sheetName val="DCF Summary"/>
      <sheetName val="New Source Charts"/>
      <sheetName val="Segment ROCE"/>
      <sheetName val="BS"/>
      <sheetName val="COP"/>
      <sheetName val="R&amp;MIS"/>
      <sheetName val="E&amp;P Growth &amp; Retur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ware items"/>
      <sheetName val="charts"/>
      <sheetName val="Old_NEW"/>
      <sheetName val="EPS notes"/>
      <sheetName val="Est v Act"/>
      <sheetName val="GUIDANCE"/>
      <sheetName val="PXP"/>
      <sheetName val="__FDSCACHE__"/>
      <sheetName val="Valuation"/>
      <sheetName val="Hedges"/>
      <sheetName val="Reserves &amp; Capex"/>
      <sheetName val="Unbooked Summary"/>
      <sheetName val="Benchmark Prices"/>
      <sheetName val="Oil sale split"/>
      <sheetName val="ASSETS"/>
      <sheetName val="Basin summary"/>
      <sheetName val="Pension"/>
      <sheetName val="Deferred taxes"/>
      <sheetName val="mwareDates"/>
      <sheetName val="test"/>
      <sheetName val="mwareSettings"/>
      <sheetName val="Plants"/>
      <sheetName val="VeraSun"/>
      <sheetName val="Forecast Change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EFA8-AB2B-4265-A2D0-1FDDFCC8BF3C}">
  <dimension ref="B1:D25"/>
  <sheetViews>
    <sheetView showGridLines="0" tabSelected="1" zoomScaleNormal="100" workbookViewId="0"/>
  </sheetViews>
  <sheetFormatPr baseColWidth="10" defaultColWidth="9.1640625" defaultRowHeight="17" x14ac:dyDescent="0.25"/>
  <cols>
    <col min="1" max="1" width="2.33203125" style="54" customWidth="1"/>
    <col min="2" max="2" width="10.5" style="54" bestFit="1" customWidth="1"/>
    <col min="3" max="16384" width="9.1640625" style="54"/>
  </cols>
  <sheetData>
    <row r="1" spans="3:3" ht="10" customHeight="1" x14ac:dyDescent="0.25"/>
    <row r="2" spans="3:3" ht="28" customHeight="1" x14ac:dyDescent="0.25"/>
    <row r="3" spans="3:3" ht="17" customHeight="1" x14ac:dyDescent="0.25"/>
    <row r="4" spans="3:3" ht="64" customHeight="1" x14ac:dyDescent="0.25">
      <c r="C4" s="197" t="s">
        <v>148</v>
      </c>
    </row>
    <row r="5" spans="3:3" ht="26" customHeight="1" x14ac:dyDescent="0.35">
      <c r="C5" s="97" t="s">
        <v>106</v>
      </c>
    </row>
    <row r="25" spans="2:4" x14ac:dyDescent="0.25">
      <c r="B25" s="163"/>
      <c r="D25" s="16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2AF8-A48E-40F5-BF3F-13D544DDDCAE}">
  <dimension ref="B1:G17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2" width="18.1640625" style="1" bestFit="1" customWidth="1"/>
    <col min="3" max="3" width="18.1640625" style="1" customWidth="1"/>
    <col min="4" max="4" width="10.33203125" style="1" bestFit="1" customWidth="1"/>
    <col min="5" max="5" width="12.6640625" style="1" bestFit="1" customWidth="1"/>
    <col min="6" max="16384" width="9.1640625" style="1"/>
  </cols>
  <sheetData>
    <row r="1" spans="2:7" ht="10" customHeight="1" x14ac:dyDescent="0.2"/>
    <row r="2" spans="2:7" x14ac:dyDescent="0.2">
      <c r="B2" s="17" t="s">
        <v>27</v>
      </c>
      <c r="C2" s="17"/>
      <c r="G2" s="17"/>
    </row>
    <row r="3" spans="2:7" x14ac:dyDescent="0.2">
      <c r="B3" s="2"/>
      <c r="C3" s="2"/>
      <c r="D3" s="2"/>
      <c r="E3" s="2"/>
    </row>
    <row r="4" spans="2:7" x14ac:dyDescent="0.2">
      <c r="B4" s="1" t="s">
        <v>28</v>
      </c>
      <c r="E4" s="33">
        <v>10000000</v>
      </c>
    </row>
    <row r="5" spans="2:7" x14ac:dyDescent="0.2">
      <c r="B5" s="1" t="s">
        <v>0</v>
      </c>
      <c r="E5" s="19">
        <v>60</v>
      </c>
    </row>
    <row r="6" spans="2:7" x14ac:dyDescent="0.2">
      <c r="B6" s="1" t="s">
        <v>29</v>
      </c>
      <c r="D6" s="107">
        <v>0.05</v>
      </c>
      <c r="E6" s="9">
        <f>D6*$E$4</f>
        <v>500000</v>
      </c>
    </row>
    <row r="7" spans="2:7" x14ac:dyDescent="0.2">
      <c r="B7" s="1" t="s">
        <v>30</v>
      </c>
      <c r="D7" s="108">
        <f>1-D6</f>
        <v>0.95</v>
      </c>
      <c r="E7" s="90">
        <f>D7*$E$4</f>
        <v>9500000</v>
      </c>
    </row>
    <row r="8" spans="2:7" x14ac:dyDescent="0.2">
      <c r="E8" s="2"/>
    </row>
    <row r="9" spans="2:7" x14ac:dyDescent="0.2">
      <c r="B9" s="1" t="s">
        <v>31</v>
      </c>
      <c r="D9" s="103">
        <v>0.01</v>
      </c>
      <c r="E9" s="9">
        <f>D9*E4</f>
        <v>100000</v>
      </c>
    </row>
    <row r="10" spans="2:7" x14ac:dyDescent="0.2">
      <c r="B10" s="1" t="s">
        <v>32</v>
      </c>
      <c r="E10" s="42">
        <v>100000</v>
      </c>
    </row>
    <row r="12" spans="2:7" x14ac:dyDescent="0.2">
      <c r="B12" s="1" t="s">
        <v>33</v>
      </c>
      <c r="E12" s="95">
        <f>E9</f>
        <v>100000</v>
      </c>
    </row>
    <row r="13" spans="2:7" x14ac:dyDescent="0.2">
      <c r="B13" s="1" t="s">
        <v>34</v>
      </c>
      <c r="D13" s="25"/>
      <c r="E13" s="95">
        <f>E10*E5/12</f>
        <v>500000</v>
      </c>
    </row>
    <row r="14" spans="2:7" x14ac:dyDescent="0.2">
      <c r="B14" s="4" t="s">
        <v>35</v>
      </c>
      <c r="C14" s="4"/>
      <c r="D14" s="4"/>
      <c r="E14" s="109">
        <f>SUM(E12:E13)</f>
        <v>600000</v>
      </c>
    </row>
    <row r="16" spans="2:7" ht="15" thickBot="1" x14ac:dyDescent="0.25">
      <c r="B16" s="105" t="s">
        <v>36</v>
      </c>
      <c r="C16" s="105"/>
      <c r="D16" s="105"/>
      <c r="E16" s="110">
        <f>E6-E14</f>
        <v>-100000</v>
      </c>
    </row>
    <row r="17" ht="15" thickTop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F62A-4C91-43F2-AEB9-A76F177F1D60}">
  <sheetPr>
    <tabColor rgb="FF00B0F0"/>
  </sheetPr>
  <dimension ref="A1"/>
  <sheetViews>
    <sheetView showGridLines="0"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16384" width="9.1640625" style="1"/>
  </cols>
  <sheetData>
    <row r="1" ht="10" customHeight="1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3F7D-B77D-4B79-9AC0-569D91884487}">
  <dimension ref="B1:K36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2" width="18.1640625" style="1" bestFit="1" customWidth="1"/>
    <col min="3" max="3" width="18.1640625" style="1" customWidth="1"/>
    <col min="4" max="4" width="10.33203125" style="1" bestFit="1" customWidth="1"/>
    <col min="5" max="5" width="13.33203125" style="1" customWidth="1"/>
    <col min="6" max="6" width="9.1640625" style="1"/>
    <col min="7" max="7" width="13.33203125" style="1" customWidth="1"/>
    <col min="8" max="10" width="9.1640625" style="1"/>
    <col min="11" max="11" width="10.1640625" style="1" bestFit="1" customWidth="1"/>
    <col min="12" max="16384" width="9.1640625" style="1"/>
  </cols>
  <sheetData>
    <row r="1" spans="2:11" ht="10" customHeight="1" x14ac:dyDescent="0.2"/>
    <row r="2" spans="2:11" x14ac:dyDescent="0.2">
      <c r="B2" s="17" t="s">
        <v>37</v>
      </c>
      <c r="C2" s="17"/>
      <c r="G2" s="17"/>
    </row>
    <row r="3" spans="2:11" x14ac:dyDescent="0.2">
      <c r="B3" s="2"/>
      <c r="C3" s="2"/>
      <c r="D3" s="2"/>
      <c r="E3" s="2"/>
    </row>
    <row r="4" spans="2:11" x14ac:dyDescent="0.2">
      <c r="B4" s="17" t="s">
        <v>38</v>
      </c>
    </row>
    <row r="6" spans="2:11" x14ac:dyDescent="0.2">
      <c r="B6" s="27" t="s">
        <v>39</v>
      </c>
      <c r="E6" s="42">
        <v>1000000</v>
      </c>
      <c r="G6" s="33"/>
      <c r="K6" s="111"/>
    </row>
    <row r="7" spans="2:11" x14ac:dyDescent="0.2">
      <c r="B7" s="55" t="s">
        <v>18</v>
      </c>
      <c r="D7" s="103"/>
      <c r="E7" s="61">
        <v>0.05</v>
      </c>
      <c r="G7" s="61"/>
      <c r="K7" s="111"/>
    </row>
    <row r="8" spans="2:11" x14ac:dyDescent="0.2">
      <c r="B8" s="56" t="s">
        <v>40</v>
      </c>
      <c r="C8" s="112"/>
      <c r="D8" s="113"/>
      <c r="E8" s="114"/>
      <c r="G8" s="115"/>
    </row>
    <row r="9" spans="2:11" x14ac:dyDescent="0.2">
      <c r="B9" s="27"/>
      <c r="D9" s="103"/>
      <c r="E9" s="43"/>
      <c r="G9" s="43"/>
    </row>
    <row r="10" spans="2:11" x14ac:dyDescent="0.2">
      <c r="E10" s="43"/>
    </row>
    <row r="11" spans="2:11" x14ac:dyDescent="0.2">
      <c r="B11" s="17" t="s">
        <v>41</v>
      </c>
    </row>
    <row r="12" spans="2:11" x14ac:dyDescent="0.2">
      <c r="E12" s="116"/>
    </row>
    <row r="13" spans="2:11" x14ac:dyDescent="0.2">
      <c r="B13" s="27" t="s">
        <v>39</v>
      </c>
      <c r="E13" s="117">
        <f>E6</f>
        <v>1000000</v>
      </c>
    </row>
    <row r="14" spans="2:11" x14ac:dyDescent="0.2">
      <c r="B14" s="55" t="s">
        <v>42</v>
      </c>
      <c r="E14" s="42">
        <v>100000</v>
      </c>
    </row>
    <row r="15" spans="2:11" x14ac:dyDescent="0.2">
      <c r="B15" s="57" t="s">
        <v>43</v>
      </c>
      <c r="C15" s="118"/>
      <c r="D15" s="119"/>
      <c r="E15" s="120"/>
      <c r="G15" s="43"/>
    </row>
    <row r="16" spans="2:11" x14ac:dyDescent="0.2">
      <c r="B16" s="55" t="s">
        <v>18</v>
      </c>
      <c r="D16" s="103"/>
      <c r="E16" s="121">
        <f>E7</f>
        <v>0.05</v>
      </c>
    </row>
    <row r="17" spans="2:8" x14ac:dyDescent="0.2">
      <c r="B17" s="58" t="s">
        <v>40</v>
      </c>
      <c r="C17" s="52"/>
      <c r="D17" s="122"/>
      <c r="E17" s="123"/>
    </row>
    <row r="18" spans="2:8" x14ac:dyDescent="0.2">
      <c r="B18" s="55" t="s">
        <v>44</v>
      </c>
      <c r="C18" s="17"/>
      <c r="D18" s="124"/>
      <c r="E18" s="95"/>
    </row>
    <row r="19" spans="2:8" x14ac:dyDescent="0.2">
      <c r="B19" s="59" t="s">
        <v>45</v>
      </c>
      <c r="C19" s="44"/>
      <c r="D19" s="125"/>
      <c r="E19" s="126"/>
    </row>
    <row r="20" spans="2:8" x14ac:dyDescent="0.2">
      <c r="B20" s="27"/>
      <c r="D20" s="103"/>
      <c r="E20" s="43"/>
    </row>
    <row r="21" spans="2:8" x14ac:dyDescent="0.2">
      <c r="B21" s="127" t="s">
        <v>46</v>
      </c>
      <c r="C21" s="128"/>
      <c r="D21" s="128"/>
      <c r="E21" s="129"/>
      <c r="H21" s="43"/>
    </row>
    <row r="22" spans="2:8" x14ac:dyDescent="0.2">
      <c r="H22" s="130"/>
    </row>
    <row r="24" spans="2:8" x14ac:dyDescent="0.2">
      <c r="B24" s="17" t="s">
        <v>47</v>
      </c>
    </row>
    <row r="26" spans="2:8" x14ac:dyDescent="0.2">
      <c r="B26" s="27" t="s">
        <v>39</v>
      </c>
      <c r="E26" s="117">
        <f>E13</f>
        <v>1000000</v>
      </c>
    </row>
    <row r="27" spans="2:8" x14ac:dyDescent="0.2">
      <c r="B27" s="55" t="s">
        <v>42</v>
      </c>
      <c r="E27" s="117">
        <f>E14</f>
        <v>100000</v>
      </c>
    </row>
    <row r="28" spans="2:8" x14ac:dyDescent="0.2">
      <c r="B28" s="57" t="s">
        <v>43</v>
      </c>
      <c r="C28" s="118"/>
      <c r="D28" s="119"/>
      <c r="E28" s="120"/>
    </row>
    <row r="29" spans="2:8" x14ac:dyDescent="0.2">
      <c r="B29" s="55" t="s">
        <v>18</v>
      </c>
      <c r="D29" s="103"/>
      <c r="E29" s="121">
        <f>E16</f>
        <v>0.05</v>
      </c>
    </row>
    <row r="30" spans="2:8" x14ac:dyDescent="0.2">
      <c r="B30" s="58" t="s">
        <v>40</v>
      </c>
      <c r="C30" s="52"/>
      <c r="D30" s="122"/>
      <c r="E30" s="131"/>
    </row>
    <row r="31" spans="2:8" x14ac:dyDescent="0.2">
      <c r="B31" s="55" t="s">
        <v>48</v>
      </c>
      <c r="E31" s="42">
        <v>-100000</v>
      </c>
    </row>
    <row r="32" spans="2:8" x14ac:dyDescent="0.2">
      <c r="B32" s="55" t="s">
        <v>49</v>
      </c>
      <c r="E32" s="42">
        <v>-50000</v>
      </c>
    </row>
    <row r="33" spans="2:5" x14ac:dyDescent="0.2">
      <c r="B33" s="55" t="s">
        <v>44</v>
      </c>
      <c r="D33" s="103"/>
      <c r="E33" s="95"/>
    </row>
    <row r="34" spans="2:5" x14ac:dyDescent="0.2">
      <c r="B34" s="59" t="s">
        <v>45</v>
      </c>
      <c r="C34" s="44"/>
      <c r="D34" s="125"/>
      <c r="E34" s="126"/>
    </row>
    <row r="36" spans="2:5" x14ac:dyDescent="0.2">
      <c r="B36" s="127" t="s">
        <v>46</v>
      </c>
      <c r="C36" s="128"/>
      <c r="D36" s="128"/>
      <c r="E36" s="12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C4C9-18FC-45E6-BD9B-F59C28F6579E}">
  <dimension ref="B1:K36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2" width="18.1640625" style="1" bestFit="1" customWidth="1"/>
    <col min="3" max="3" width="18.1640625" style="1" customWidth="1"/>
    <col min="4" max="4" width="10.33203125" style="1" bestFit="1" customWidth="1"/>
    <col min="5" max="5" width="13.33203125" style="1" customWidth="1"/>
    <col min="6" max="6" width="9.1640625" style="1"/>
    <col min="7" max="7" width="13.33203125" style="1" customWidth="1"/>
    <col min="8" max="10" width="9.1640625" style="1"/>
    <col min="11" max="11" width="10.1640625" style="1" bestFit="1" customWidth="1"/>
    <col min="12" max="16384" width="9.1640625" style="1"/>
  </cols>
  <sheetData>
    <row r="1" spans="2:11" ht="10" customHeight="1" x14ac:dyDescent="0.2"/>
    <row r="2" spans="2:11" x14ac:dyDescent="0.2">
      <c r="B2" s="17" t="s">
        <v>37</v>
      </c>
      <c r="C2" s="17"/>
      <c r="G2" s="17"/>
    </row>
    <row r="3" spans="2:11" x14ac:dyDescent="0.2">
      <c r="B3" s="2"/>
      <c r="C3" s="2"/>
      <c r="D3" s="2"/>
      <c r="E3" s="2"/>
    </row>
    <row r="4" spans="2:11" x14ac:dyDescent="0.2">
      <c r="B4" s="17" t="s">
        <v>38</v>
      </c>
    </row>
    <row r="6" spans="2:11" x14ac:dyDescent="0.2">
      <c r="B6" s="27" t="s">
        <v>39</v>
      </c>
      <c r="E6" s="42">
        <v>1000000</v>
      </c>
      <c r="G6" s="33"/>
      <c r="K6" s="111"/>
    </row>
    <row r="7" spans="2:11" x14ac:dyDescent="0.2">
      <c r="B7" s="55" t="s">
        <v>18</v>
      </c>
      <c r="D7" s="103"/>
      <c r="E7" s="61">
        <v>0.05</v>
      </c>
      <c r="G7" s="61"/>
      <c r="K7" s="111"/>
    </row>
    <row r="8" spans="2:11" x14ac:dyDescent="0.2">
      <c r="B8" s="56" t="s">
        <v>40</v>
      </c>
      <c r="C8" s="112"/>
      <c r="D8" s="113"/>
      <c r="E8" s="114">
        <f>E6/E7</f>
        <v>20000000</v>
      </c>
      <c r="G8" s="115"/>
    </row>
    <row r="9" spans="2:11" x14ac:dyDescent="0.2">
      <c r="B9" s="27"/>
      <c r="D9" s="103"/>
      <c r="E9" s="43"/>
      <c r="G9" s="43"/>
    </row>
    <row r="10" spans="2:11" x14ac:dyDescent="0.2">
      <c r="E10" s="43"/>
    </row>
    <row r="11" spans="2:11" x14ac:dyDescent="0.2">
      <c r="B11" s="17" t="s">
        <v>41</v>
      </c>
    </row>
    <row r="12" spans="2:11" x14ac:dyDescent="0.2">
      <c r="E12" s="116"/>
    </row>
    <row r="13" spans="2:11" x14ac:dyDescent="0.2">
      <c r="B13" s="27" t="s">
        <v>39</v>
      </c>
      <c r="E13" s="117">
        <f>E6</f>
        <v>1000000</v>
      </c>
    </row>
    <row r="14" spans="2:11" x14ac:dyDescent="0.2">
      <c r="B14" s="55" t="s">
        <v>42</v>
      </c>
      <c r="E14" s="42">
        <v>100000</v>
      </c>
    </row>
    <row r="15" spans="2:11" x14ac:dyDescent="0.2">
      <c r="B15" s="57" t="s">
        <v>43</v>
      </c>
      <c r="C15" s="118"/>
      <c r="D15" s="119"/>
      <c r="E15" s="120">
        <f>SUM(E13:E14)</f>
        <v>1100000</v>
      </c>
      <c r="G15" s="43"/>
    </row>
    <row r="16" spans="2:11" x14ac:dyDescent="0.2">
      <c r="B16" s="55" t="s">
        <v>18</v>
      </c>
      <c r="D16" s="103"/>
      <c r="E16" s="121">
        <f>E7</f>
        <v>0.05</v>
      </c>
    </row>
    <row r="17" spans="2:8" x14ac:dyDescent="0.2">
      <c r="B17" s="58" t="s">
        <v>40</v>
      </c>
      <c r="C17" s="52"/>
      <c r="D17" s="122"/>
      <c r="E17" s="123">
        <f>E15/E16</f>
        <v>22000000</v>
      </c>
    </row>
    <row r="18" spans="2:8" x14ac:dyDescent="0.2">
      <c r="B18" s="55" t="s">
        <v>44</v>
      </c>
      <c r="C18" s="17"/>
      <c r="D18" s="124"/>
      <c r="E18" s="95">
        <f>-E14</f>
        <v>-100000</v>
      </c>
    </row>
    <row r="19" spans="2:8" x14ac:dyDescent="0.2">
      <c r="B19" s="59" t="s">
        <v>45</v>
      </c>
      <c r="C19" s="44"/>
      <c r="D19" s="125"/>
      <c r="E19" s="126">
        <f>SUM(E17:E18)</f>
        <v>21900000</v>
      </c>
    </row>
    <row r="20" spans="2:8" x14ac:dyDescent="0.2">
      <c r="B20" s="27"/>
      <c r="D20" s="103"/>
      <c r="E20" s="43"/>
    </row>
    <row r="21" spans="2:8" x14ac:dyDescent="0.2">
      <c r="B21" s="127" t="s">
        <v>46</v>
      </c>
      <c r="C21" s="128"/>
      <c r="D21" s="128"/>
      <c r="E21" s="129">
        <f>E19-E8</f>
        <v>1900000</v>
      </c>
      <c r="H21" s="43"/>
    </row>
    <row r="22" spans="2:8" x14ac:dyDescent="0.2">
      <c r="H22" s="130"/>
    </row>
    <row r="24" spans="2:8" x14ac:dyDescent="0.2">
      <c r="B24" s="17" t="s">
        <v>47</v>
      </c>
    </row>
    <row r="26" spans="2:8" x14ac:dyDescent="0.2">
      <c r="B26" s="27" t="s">
        <v>39</v>
      </c>
      <c r="E26" s="117">
        <f>E13</f>
        <v>1000000</v>
      </c>
    </row>
    <row r="27" spans="2:8" x14ac:dyDescent="0.2">
      <c r="B27" s="55" t="s">
        <v>42</v>
      </c>
      <c r="E27" s="117">
        <f>E14</f>
        <v>100000</v>
      </c>
    </row>
    <row r="28" spans="2:8" x14ac:dyDescent="0.2">
      <c r="B28" s="57" t="s">
        <v>43</v>
      </c>
      <c r="C28" s="118"/>
      <c r="D28" s="119"/>
      <c r="E28" s="120">
        <f>SUM(E26:E27)</f>
        <v>1100000</v>
      </c>
    </row>
    <row r="29" spans="2:8" x14ac:dyDescent="0.2">
      <c r="B29" s="55" t="s">
        <v>18</v>
      </c>
      <c r="D29" s="103"/>
      <c r="E29" s="121">
        <f>E16</f>
        <v>0.05</v>
      </c>
    </row>
    <row r="30" spans="2:8" x14ac:dyDescent="0.2">
      <c r="B30" s="58" t="s">
        <v>40</v>
      </c>
      <c r="C30" s="52"/>
      <c r="D30" s="122"/>
      <c r="E30" s="131">
        <f>E28/E29</f>
        <v>22000000</v>
      </c>
    </row>
    <row r="31" spans="2:8" x14ac:dyDescent="0.2">
      <c r="B31" s="55" t="s">
        <v>48</v>
      </c>
      <c r="E31" s="42">
        <v>-100000</v>
      </c>
    </row>
    <row r="32" spans="2:8" x14ac:dyDescent="0.2">
      <c r="B32" s="55" t="s">
        <v>49</v>
      </c>
      <c r="E32" s="42">
        <v>-50000</v>
      </c>
    </row>
    <row r="33" spans="2:5" x14ac:dyDescent="0.2">
      <c r="B33" s="55" t="s">
        <v>44</v>
      </c>
      <c r="D33" s="103"/>
      <c r="E33" s="95">
        <f>-E27</f>
        <v>-100000</v>
      </c>
    </row>
    <row r="34" spans="2:5" x14ac:dyDescent="0.2">
      <c r="B34" s="59" t="s">
        <v>45</v>
      </c>
      <c r="C34" s="44"/>
      <c r="D34" s="125"/>
      <c r="E34" s="126">
        <f>SUM(E30:E33)</f>
        <v>21750000</v>
      </c>
    </row>
    <row r="36" spans="2:5" x14ac:dyDescent="0.2">
      <c r="B36" s="127" t="s">
        <v>46</v>
      </c>
      <c r="C36" s="128"/>
      <c r="D36" s="128"/>
      <c r="E36" s="129">
        <f>E34-E8</f>
        <v>1750000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C39B-7274-42F0-97A1-79B746AA3D34}">
  <sheetPr>
    <tabColor rgb="FF00B0F0"/>
  </sheetPr>
  <dimension ref="A1"/>
  <sheetViews>
    <sheetView showGridLines="0"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16384" width="9.1640625" style="1"/>
  </cols>
  <sheetData>
    <row r="1" ht="10" customHeight="1" x14ac:dyDescent="0.2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83E39-F247-4E49-9EBC-1F839D9F6190}">
  <dimension ref="B1:M64"/>
  <sheetViews>
    <sheetView zoomScale="150" zoomScaleNormal="150" workbookViewId="0"/>
  </sheetViews>
  <sheetFormatPr baseColWidth="10" defaultColWidth="12.33203125" defaultRowHeight="14" x14ac:dyDescent="0.2"/>
  <cols>
    <col min="1" max="1" width="2.33203125" style="1" customWidth="1"/>
    <col min="2" max="2" width="18.6640625" style="1" bestFit="1" customWidth="1"/>
    <col min="3" max="6" width="12.33203125" style="1"/>
    <col min="7" max="7" width="18.6640625" style="1" bestFit="1" customWidth="1"/>
    <col min="8" max="16384" width="12.33203125" style="1"/>
  </cols>
  <sheetData>
    <row r="1" spans="2:13" ht="10" customHeight="1" x14ac:dyDescent="0.2"/>
    <row r="2" spans="2:13" x14ac:dyDescent="0.2">
      <c r="B2" s="17" t="s">
        <v>15</v>
      </c>
    </row>
    <row r="3" spans="2:13" x14ac:dyDescent="0.2">
      <c r="B3" s="2" t="s">
        <v>50</v>
      </c>
      <c r="C3" s="2"/>
      <c r="D3" s="132">
        <v>1000</v>
      </c>
      <c r="E3" s="2"/>
      <c r="F3" s="2"/>
      <c r="G3" s="2"/>
      <c r="H3" s="2"/>
      <c r="I3" s="2"/>
      <c r="J3" s="2"/>
      <c r="K3" s="2"/>
      <c r="L3" s="2"/>
      <c r="M3" s="2"/>
    </row>
    <row r="4" spans="2:13" x14ac:dyDescent="0.2">
      <c r="B4" s="1" t="s">
        <v>51</v>
      </c>
      <c r="D4" s="33">
        <v>1250</v>
      </c>
    </row>
    <row r="5" spans="2:13" x14ac:dyDescent="0.2">
      <c r="B5" s="1" t="s">
        <v>0</v>
      </c>
      <c r="D5" s="81">
        <v>5</v>
      </c>
    </row>
    <row r="6" spans="2:13" x14ac:dyDescent="0.2">
      <c r="B6" s="1" t="s">
        <v>52</v>
      </c>
      <c r="D6" s="33">
        <v>100</v>
      </c>
    </row>
    <row r="8" spans="2:13" x14ac:dyDescent="0.2">
      <c r="B8" s="17" t="s">
        <v>53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2:13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" t="s">
        <v>50</v>
      </c>
      <c r="D10" s="116">
        <f>D3</f>
        <v>1000</v>
      </c>
      <c r="H10" s="133">
        <v>0</v>
      </c>
      <c r="I10" s="133">
        <f>++H10+1</f>
        <v>1</v>
      </c>
      <c r="J10" s="133">
        <f t="shared" ref="J10:M10" si="0">++I10+1</f>
        <v>2</v>
      </c>
      <c r="K10" s="133">
        <f t="shared" si="0"/>
        <v>3</v>
      </c>
      <c r="L10" s="133">
        <f t="shared" si="0"/>
        <v>4</v>
      </c>
      <c r="M10" s="133">
        <f t="shared" si="0"/>
        <v>5</v>
      </c>
    </row>
    <row r="11" spans="2:13" x14ac:dyDescent="0.2">
      <c r="B11" s="1" t="s">
        <v>54</v>
      </c>
      <c r="C11" s="111">
        <f>1-C12</f>
        <v>1</v>
      </c>
      <c r="D11" s="43">
        <f>$D$10*C11</f>
        <v>1000</v>
      </c>
      <c r="G11" s="1" t="s">
        <v>50</v>
      </c>
      <c r="H11" s="43">
        <f>-D10</f>
        <v>-1000</v>
      </c>
    </row>
    <row r="12" spans="2:13" x14ac:dyDescent="0.2">
      <c r="B12" s="1" t="s">
        <v>55</v>
      </c>
      <c r="C12" s="134">
        <v>0</v>
      </c>
      <c r="D12" s="43">
        <f>$D$10*C12</f>
        <v>0</v>
      </c>
      <c r="G12" s="1" t="s">
        <v>52</v>
      </c>
      <c r="I12" s="1">
        <f>D6</f>
        <v>100</v>
      </c>
      <c r="J12" s="1">
        <f>I12</f>
        <v>100</v>
      </c>
      <c r="K12" s="1">
        <f t="shared" ref="K12:L12" si="1">J12</f>
        <v>100</v>
      </c>
      <c r="L12" s="1">
        <f t="shared" si="1"/>
        <v>100</v>
      </c>
    </row>
    <row r="13" spans="2:13" x14ac:dyDescent="0.2">
      <c r="G13" s="1" t="s">
        <v>51</v>
      </c>
      <c r="M13" s="43">
        <f>D14</f>
        <v>1250</v>
      </c>
    </row>
    <row r="14" spans="2:13" x14ac:dyDescent="0.2">
      <c r="B14" s="1" t="s">
        <v>51</v>
      </c>
      <c r="D14" s="116">
        <f>D4</f>
        <v>1250</v>
      </c>
      <c r="F14" s="135"/>
      <c r="G14" s="1" t="s">
        <v>56</v>
      </c>
      <c r="H14" s="136">
        <f>SUM(H11:H13)</f>
        <v>-1000</v>
      </c>
      <c r="I14" s="136">
        <f t="shared" ref="I14:M14" si="2">SUM(I11:I13)</f>
        <v>100</v>
      </c>
      <c r="J14" s="136">
        <f t="shared" si="2"/>
        <v>100</v>
      </c>
      <c r="K14" s="136">
        <f t="shared" si="2"/>
        <v>100</v>
      </c>
      <c r="L14" s="136">
        <f t="shared" si="2"/>
        <v>100</v>
      </c>
      <c r="M14" s="136">
        <f t="shared" si="2"/>
        <v>1250</v>
      </c>
    </row>
    <row r="15" spans="2:13" x14ac:dyDescent="0.2">
      <c r="B15" s="1" t="s">
        <v>54</v>
      </c>
      <c r="C15" s="111">
        <f>D15/$D$31</f>
        <v>1</v>
      </c>
      <c r="D15" s="43">
        <f>D14-D16</f>
        <v>1250</v>
      </c>
    </row>
    <row r="16" spans="2:13" x14ac:dyDescent="0.2">
      <c r="B16" s="1" t="s">
        <v>55</v>
      </c>
      <c r="C16" s="111">
        <f>1-C15</f>
        <v>0</v>
      </c>
      <c r="D16" s="43">
        <f>-M18</f>
        <v>0</v>
      </c>
      <c r="G16" s="1" t="s">
        <v>57</v>
      </c>
      <c r="H16" s="43">
        <f>D12</f>
        <v>0</v>
      </c>
    </row>
    <row r="17" spans="2:13" x14ac:dyDescent="0.2">
      <c r="G17" s="1" t="s">
        <v>58</v>
      </c>
      <c r="I17" s="43">
        <v>0</v>
      </c>
      <c r="J17" s="43">
        <v>0</v>
      </c>
      <c r="K17" s="43">
        <v>0</v>
      </c>
      <c r="L17" s="43">
        <v>0</v>
      </c>
      <c r="M17" s="43"/>
    </row>
    <row r="18" spans="2:13" x14ac:dyDescent="0.2">
      <c r="D18" s="43"/>
      <c r="G18" s="1" t="s">
        <v>59</v>
      </c>
      <c r="M18" s="43">
        <f>-SUM(H16:M17)</f>
        <v>0</v>
      </c>
    </row>
    <row r="19" spans="2:13" x14ac:dyDescent="0.2">
      <c r="D19" s="43"/>
      <c r="G19" s="1" t="s">
        <v>60</v>
      </c>
      <c r="H19" s="136">
        <f>SUM(H14:H18)</f>
        <v>-1000</v>
      </c>
      <c r="I19" s="136">
        <f t="shared" ref="I19:M19" si="3">SUM(I14:I18)</f>
        <v>100</v>
      </c>
      <c r="J19" s="136">
        <f t="shared" si="3"/>
        <v>100</v>
      </c>
      <c r="K19" s="136">
        <f t="shared" si="3"/>
        <v>100</v>
      </c>
      <c r="L19" s="136">
        <f t="shared" si="3"/>
        <v>100</v>
      </c>
      <c r="M19" s="136">
        <f t="shared" si="3"/>
        <v>1250</v>
      </c>
    </row>
    <row r="21" spans="2:13" x14ac:dyDescent="0.2">
      <c r="G21" s="137" t="s">
        <v>61</v>
      </c>
      <c r="H21" s="138">
        <f>IRR(H19:M19)</f>
        <v>0.12345017646040568</v>
      </c>
    </row>
    <row r="22" spans="2:13" x14ac:dyDescent="0.2">
      <c r="G22" s="139" t="s">
        <v>62</v>
      </c>
      <c r="H22" s="140">
        <f>SUM(H19:M19)</f>
        <v>650</v>
      </c>
      <c r="J22" s="141"/>
    </row>
    <row r="23" spans="2:13" x14ac:dyDescent="0.2">
      <c r="G23" s="142" t="s">
        <v>63</v>
      </c>
      <c r="H23" s="143">
        <f>SUM(I19:M19)/-H19</f>
        <v>1.65</v>
      </c>
      <c r="J23" s="141"/>
      <c r="K23" s="141"/>
    </row>
    <row r="25" spans="2:13" x14ac:dyDescent="0.2">
      <c r="B25" s="17" t="s">
        <v>64</v>
      </c>
    </row>
    <row r="26" spans="2:13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3" x14ac:dyDescent="0.2">
      <c r="B27" s="1" t="s">
        <v>50</v>
      </c>
      <c r="D27" s="116">
        <f>D3</f>
        <v>1000</v>
      </c>
      <c r="H27" s="133">
        <v>0</v>
      </c>
      <c r="I27" s="133">
        <f>++H27+1</f>
        <v>1</v>
      </c>
      <c r="J27" s="133">
        <f t="shared" ref="J27:M27" si="4">++I27+1</f>
        <v>2</v>
      </c>
      <c r="K27" s="133">
        <f t="shared" si="4"/>
        <v>3</v>
      </c>
      <c r="L27" s="133">
        <f t="shared" si="4"/>
        <v>4</v>
      </c>
      <c r="M27" s="133">
        <f t="shared" si="4"/>
        <v>5</v>
      </c>
    </row>
    <row r="28" spans="2:13" x14ac:dyDescent="0.2">
      <c r="B28" s="1" t="s">
        <v>54</v>
      </c>
      <c r="C28" s="111">
        <f>1-C29</f>
        <v>1</v>
      </c>
      <c r="D28" s="43">
        <f>$D$27*C28</f>
        <v>1000</v>
      </c>
      <c r="G28" s="1" t="s">
        <v>50</v>
      </c>
      <c r="H28" s="43">
        <f>-D27</f>
        <v>-1000</v>
      </c>
    </row>
    <row r="29" spans="2:13" x14ac:dyDescent="0.2">
      <c r="B29" s="1" t="s">
        <v>55</v>
      </c>
      <c r="C29" s="134">
        <v>0</v>
      </c>
      <c r="D29" s="43">
        <f>$D$27*C29</f>
        <v>0</v>
      </c>
      <c r="G29" s="1" t="s">
        <v>52</v>
      </c>
      <c r="I29" s="1">
        <f>D6</f>
        <v>100</v>
      </c>
      <c r="J29" s="1">
        <f>I29</f>
        <v>100</v>
      </c>
      <c r="K29" s="1">
        <f t="shared" ref="K29:L29" si="5">J29</f>
        <v>100</v>
      </c>
      <c r="L29" s="1">
        <f t="shared" si="5"/>
        <v>100</v>
      </c>
    </row>
    <row r="30" spans="2:13" x14ac:dyDescent="0.2">
      <c r="G30" s="1" t="s">
        <v>51</v>
      </c>
      <c r="M30" s="43">
        <f>D31</f>
        <v>1250</v>
      </c>
    </row>
    <row r="31" spans="2:13" x14ac:dyDescent="0.2">
      <c r="B31" s="1" t="s">
        <v>51</v>
      </c>
      <c r="D31" s="116">
        <f>D4</f>
        <v>1250</v>
      </c>
      <c r="F31" s="135"/>
      <c r="G31" s="1" t="s">
        <v>56</v>
      </c>
      <c r="H31" s="136">
        <f>SUM(H28:H30)</f>
        <v>-1000</v>
      </c>
      <c r="I31" s="136">
        <f t="shared" ref="I31:M31" si="6">SUM(I28:I30)</f>
        <v>100</v>
      </c>
      <c r="J31" s="136">
        <f t="shared" si="6"/>
        <v>100</v>
      </c>
      <c r="K31" s="136">
        <f t="shared" si="6"/>
        <v>100</v>
      </c>
      <c r="L31" s="136">
        <f t="shared" si="6"/>
        <v>100</v>
      </c>
      <c r="M31" s="136">
        <f t="shared" si="6"/>
        <v>1250</v>
      </c>
    </row>
    <row r="32" spans="2:13" x14ac:dyDescent="0.2">
      <c r="B32" s="1" t="s">
        <v>54</v>
      </c>
      <c r="C32" s="111">
        <f>D32/$D$31</f>
        <v>1</v>
      </c>
      <c r="D32" s="43">
        <f>D31-D33</f>
        <v>1250</v>
      </c>
    </row>
    <row r="33" spans="2:13" x14ac:dyDescent="0.2">
      <c r="B33" s="1" t="s">
        <v>55</v>
      </c>
      <c r="C33" s="111">
        <f>1-C32</f>
        <v>0</v>
      </c>
      <c r="D33" s="43">
        <f>-M35</f>
        <v>0</v>
      </c>
      <c r="G33" s="1" t="s">
        <v>57</v>
      </c>
      <c r="H33" s="1">
        <f>D29</f>
        <v>0</v>
      </c>
    </row>
    <row r="34" spans="2:13" x14ac:dyDescent="0.2">
      <c r="G34" s="1" t="s">
        <v>58</v>
      </c>
      <c r="I34" s="43">
        <f>-I29*($C$29&gt;0)</f>
        <v>0</v>
      </c>
      <c r="J34" s="43">
        <f t="shared" ref="J34:L34" si="7">-J29*($C$29&gt;0)</f>
        <v>0</v>
      </c>
      <c r="K34" s="43">
        <f t="shared" si="7"/>
        <v>0</v>
      </c>
      <c r="L34" s="43">
        <f t="shared" si="7"/>
        <v>0</v>
      </c>
      <c r="M34" s="43"/>
    </row>
    <row r="35" spans="2:13" x14ac:dyDescent="0.2">
      <c r="D35" s="43"/>
      <c r="G35" s="1" t="s">
        <v>59</v>
      </c>
      <c r="M35" s="43">
        <f>-SUM(H33:M34)</f>
        <v>0</v>
      </c>
    </row>
    <row r="36" spans="2:13" x14ac:dyDescent="0.2">
      <c r="D36" s="43"/>
      <c r="G36" s="1" t="s">
        <v>60</v>
      </c>
      <c r="H36" s="136">
        <f>SUM(H31:H35)</f>
        <v>-1000</v>
      </c>
      <c r="I36" s="136">
        <f t="shared" ref="I36:M36" si="8">SUM(I31:I35)</f>
        <v>100</v>
      </c>
      <c r="J36" s="136">
        <f t="shared" si="8"/>
        <v>100</v>
      </c>
      <c r="K36" s="136">
        <f t="shared" si="8"/>
        <v>100</v>
      </c>
      <c r="L36" s="136">
        <f t="shared" si="8"/>
        <v>100</v>
      </c>
      <c r="M36" s="136">
        <f t="shared" si="8"/>
        <v>1250</v>
      </c>
    </row>
    <row r="38" spans="2:13" x14ac:dyDescent="0.2">
      <c r="G38" s="137" t="s">
        <v>61</v>
      </c>
      <c r="H38" s="138">
        <f>IRR(H36:M36)</f>
        <v>0.12345017646040568</v>
      </c>
    </row>
    <row r="39" spans="2:13" x14ac:dyDescent="0.2">
      <c r="G39" s="139" t="s">
        <v>62</v>
      </c>
      <c r="H39" s="140">
        <f>SUM(H36:M36)</f>
        <v>650</v>
      </c>
      <c r="J39" s="141"/>
    </row>
    <row r="40" spans="2:13" x14ac:dyDescent="0.2">
      <c r="G40" s="142" t="s">
        <v>63</v>
      </c>
      <c r="H40" s="143">
        <f>SUM(I36:M36)/-H36</f>
        <v>1.65</v>
      </c>
      <c r="I40" s="141"/>
      <c r="J40" s="141"/>
      <c r="K40" s="141"/>
    </row>
    <row r="45" spans="2:13" x14ac:dyDescent="0.2">
      <c r="C45" s="116"/>
      <c r="D45" s="43"/>
    </row>
    <row r="46" spans="2:13" x14ac:dyDescent="0.2">
      <c r="C46" s="116"/>
    </row>
    <row r="47" spans="2:13" x14ac:dyDescent="0.2">
      <c r="C47" s="116"/>
      <c r="D47" s="116"/>
    </row>
    <row r="48" spans="2:13" x14ac:dyDescent="0.2">
      <c r="C48" s="116"/>
      <c r="D48" s="116"/>
    </row>
    <row r="49" spans="3:13" x14ac:dyDescent="0.2">
      <c r="C49" s="116"/>
      <c r="D49" s="116"/>
    </row>
    <row r="50" spans="3:13" x14ac:dyDescent="0.2">
      <c r="C50" s="116"/>
      <c r="D50" s="116"/>
    </row>
    <row r="51" spans="3:13" x14ac:dyDescent="0.2">
      <c r="D51" s="43"/>
    </row>
    <row r="52" spans="3:13" x14ac:dyDescent="0.2">
      <c r="C52" s="111"/>
      <c r="D52" s="43"/>
    </row>
    <row r="53" spans="3:13" x14ac:dyDescent="0.2">
      <c r="C53" s="111"/>
      <c r="H53" s="43"/>
    </row>
    <row r="55" spans="3:13" x14ac:dyDescent="0.2">
      <c r="M55" s="43"/>
    </row>
    <row r="56" spans="3:13" x14ac:dyDescent="0.2">
      <c r="H56" s="43"/>
      <c r="I56" s="43"/>
      <c r="J56" s="43"/>
      <c r="K56" s="43"/>
      <c r="L56" s="43"/>
      <c r="M56" s="43"/>
    </row>
    <row r="59" spans="3:13" x14ac:dyDescent="0.2">
      <c r="I59" s="43"/>
      <c r="J59" s="43"/>
      <c r="K59" s="43"/>
      <c r="L59" s="43"/>
      <c r="M59" s="43"/>
    </row>
    <row r="60" spans="3:13" x14ac:dyDescent="0.2">
      <c r="M60" s="43"/>
    </row>
    <row r="61" spans="3:13" x14ac:dyDescent="0.2">
      <c r="H61" s="43"/>
      <c r="I61" s="43"/>
      <c r="J61" s="43"/>
      <c r="K61" s="43"/>
      <c r="L61" s="43"/>
      <c r="M61" s="43"/>
    </row>
    <row r="63" spans="3:13" x14ac:dyDescent="0.2">
      <c r="H63" s="111"/>
    </row>
    <row r="64" spans="3:13" x14ac:dyDescent="0.2">
      <c r="H64" s="14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BDDE-9498-467F-98D9-EEED6E084A04}">
  <dimension ref="B1:M64"/>
  <sheetViews>
    <sheetView zoomScale="150" zoomScaleNormal="150" workbookViewId="0"/>
  </sheetViews>
  <sheetFormatPr baseColWidth="10" defaultColWidth="12.33203125" defaultRowHeight="14" x14ac:dyDescent="0.2"/>
  <cols>
    <col min="1" max="1" width="2.33203125" style="1" customWidth="1"/>
    <col min="2" max="2" width="18.6640625" style="1" bestFit="1" customWidth="1"/>
    <col min="3" max="6" width="12.33203125" style="1"/>
    <col min="7" max="7" width="18.6640625" style="1" bestFit="1" customWidth="1"/>
    <col min="8" max="16384" width="12.33203125" style="1"/>
  </cols>
  <sheetData>
    <row r="1" spans="2:13" ht="10" customHeight="1" x14ac:dyDescent="0.2"/>
    <row r="2" spans="2:13" x14ac:dyDescent="0.2">
      <c r="B2" s="17" t="s">
        <v>15</v>
      </c>
    </row>
    <row r="3" spans="2:13" x14ac:dyDescent="0.2">
      <c r="B3" s="2" t="s">
        <v>50</v>
      </c>
      <c r="C3" s="2"/>
      <c r="D3" s="132">
        <v>1000</v>
      </c>
      <c r="E3" s="2"/>
      <c r="F3" s="2"/>
      <c r="G3" s="2"/>
      <c r="H3" s="2"/>
      <c r="I3" s="2"/>
      <c r="J3" s="2"/>
      <c r="K3" s="2"/>
      <c r="L3" s="2"/>
      <c r="M3" s="2"/>
    </row>
    <row r="4" spans="2:13" x14ac:dyDescent="0.2">
      <c r="B4" s="1" t="s">
        <v>51</v>
      </c>
      <c r="D4" s="33">
        <v>1250</v>
      </c>
    </row>
    <row r="5" spans="2:13" x14ac:dyDescent="0.2">
      <c r="B5" s="1" t="s">
        <v>0</v>
      </c>
      <c r="D5" s="81">
        <v>5</v>
      </c>
    </row>
    <row r="6" spans="2:13" x14ac:dyDescent="0.2">
      <c r="B6" s="1" t="s">
        <v>52</v>
      </c>
      <c r="D6" s="33">
        <v>100</v>
      </c>
    </row>
    <row r="8" spans="2:13" x14ac:dyDescent="0.2">
      <c r="B8" s="17" t="s">
        <v>53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2:13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" t="s">
        <v>50</v>
      </c>
      <c r="D10" s="116">
        <f>D3</f>
        <v>1000</v>
      </c>
      <c r="H10" s="133">
        <v>0</v>
      </c>
      <c r="I10" s="133">
        <f>++H10+1</f>
        <v>1</v>
      </c>
      <c r="J10" s="133">
        <f t="shared" ref="J10:M10" si="0">++I10+1</f>
        <v>2</v>
      </c>
      <c r="K10" s="133">
        <f t="shared" si="0"/>
        <v>3</v>
      </c>
      <c r="L10" s="133">
        <f t="shared" si="0"/>
        <v>4</v>
      </c>
      <c r="M10" s="133">
        <f t="shared" si="0"/>
        <v>5</v>
      </c>
    </row>
    <row r="11" spans="2:13" x14ac:dyDescent="0.2">
      <c r="B11" s="1" t="s">
        <v>54</v>
      </c>
      <c r="C11" s="111">
        <f>1-C12</f>
        <v>1</v>
      </c>
      <c r="D11" s="43">
        <f>$D$10*C11</f>
        <v>1000</v>
      </c>
      <c r="G11" s="1" t="s">
        <v>50</v>
      </c>
      <c r="H11" s="43">
        <f>-D10</f>
        <v>-1000</v>
      </c>
    </row>
    <row r="12" spans="2:13" x14ac:dyDescent="0.2">
      <c r="B12" s="1" t="s">
        <v>55</v>
      </c>
      <c r="C12" s="134">
        <v>0</v>
      </c>
      <c r="D12" s="43">
        <f>$D$10*C12</f>
        <v>0</v>
      </c>
      <c r="G12" s="1" t="s">
        <v>52</v>
      </c>
      <c r="I12" s="1">
        <f>D6</f>
        <v>100</v>
      </c>
      <c r="J12" s="1">
        <f>I12</f>
        <v>100</v>
      </c>
      <c r="K12" s="1">
        <f t="shared" ref="K12:L12" si="1">J12</f>
        <v>100</v>
      </c>
      <c r="L12" s="1">
        <f t="shared" si="1"/>
        <v>100</v>
      </c>
    </row>
    <row r="13" spans="2:13" x14ac:dyDescent="0.2">
      <c r="G13" s="1" t="s">
        <v>51</v>
      </c>
      <c r="M13" s="43">
        <f>D14</f>
        <v>1250</v>
      </c>
    </row>
    <row r="14" spans="2:13" x14ac:dyDescent="0.2">
      <c r="B14" s="1" t="s">
        <v>51</v>
      </c>
      <c r="D14" s="116">
        <f>D4</f>
        <v>1250</v>
      </c>
      <c r="F14" s="135"/>
      <c r="G14" s="1" t="s">
        <v>56</v>
      </c>
      <c r="H14" s="136">
        <f>SUM(H11:H13)</f>
        <v>-1000</v>
      </c>
      <c r="I14" s="136">
        <f t="shared" ref="I14:M14" si="2">SUM(I11:I13)</f>
        <v>100</v>
      </c>
      <c r="J14" s="136">
        <f t="shared" si="2"/>
        <v>100</v>
      </c>
      <c r="K14" s="136">
        <f t="shared" si="2"/>
        <v>100</v>
      </c>
      <c r="L14" s="136">
        <f t="shared" si="2"/>
        <v>100</v>
      </c>
      <c r="M14" s="136">
        <f t="shared" si="2"/>
        <v>1250</v>
      </c>
    </row>
    <row r="15" spans="2:13" x14ac:dyDescent="0.2">
      <c r="B15" s="1" t="s">
        <v>54</v>
      </c>
      <c r="C15" s="111">
        <f>D15/$D$31</f>
        <v>1</v>
      </c>
      <c r="D15" s="43">
        <f>D14-D16</f>
        <v>1250</v>
      </c>
    </row>
    <row r="16" spans="2:13" x14ac:dyDescent="0.2">
      <c r="B16" s="1" t="s">
        <v>55</v>
      </c>
      <c r="C16" s="111">
        <f>1-C15</f>
        <v>0</v>
      </c>
      <c r="D16" s="43">
        <f>-M18</f>
        <v>0</v>
      </c>
      <c r="G16" s="1" t="s">
        <v>57</v>
      </c>
      <c r="H16" s="43">
        <f>D12</f>
        <v>0</v>
      </c>
    </row>
    <row r="17" spans="2:13" x14ac:dyDescent="0.2">
      <c r="G17" s="1" t="s">
        <v>58</v>
      </c>
      <c r="I17" s="43">
        <v>0</v>
      </c>
      <c r="J17" s="43">
        <v>0</v>
      </c>
      <c r="K17" s="43">
        <v>0</v>
      </c>
      <c r="L17" s="43">
        <v>0</v>
      </c>
      <c r="M17" s="43"/>
    </row>
    <row r="18" spans="2:13" x14ac:dyDescent="0.2">
      <c r="D18" s="43"/>
      <c r="G18" s="1" t="s">
        <v>59</v>
      </c>
      <c r="M18" s="43">
        <f>-SUM(H16:M17)</f>
        <v>0</v>
      </c>
    </row>
    <row r="19" spans="2:13" x14ac:dyDescent="0.2">
      <c r="D19" s="43"/>
      <c r="G19" s="1" t="s">
        <v>60</v>
      </c>
      <c r="H19" s="136">
        <f>SUM(H14:H18)</f>
        <v>-1000</v>
      </c>
      <c r="I19" s="136">
        <f t="shared" ref="I19:M19" si="3">SUM(I14:I18)</f>
        <v>100</v>
      </c>
      <c r="J19" s="136">
        <f t="shared" si="3"/>
        <v>100</v>
      </c>
      <c r="K19" s="136">
        <f t="shared" si="3"/>
        <v>100</v>
      </c>
      <c r="L19" s="136">
        <f t="shared" si="3"/>
        <v>100</v>
      </c>
      <c r="M19" s="136">
        <f t="shared" si="3"/>
        <v>1250</v>
      </c>
    </row>
    <row r="21" spans="2:13" x14ac:dyDescent="0.2">
      <c r="G21" s="137" t="s">
        <v>61</v>
      </c>
      <c r="H21" s="138">
        <f>IRR(H19:M19)</f>
        <v>0.12345017646040568</v>
      </c>
    </row>
    <row r="22" spans="2:13" x14ac:dyDescent="0.2">
      <c r="G22" s="139" t="s">
        <v>62</v>
      </c>
      <c r="H22" s="140">
        <f>SUM(H19:M19)</f>
        <v>650</v>
      </c>
      <c r="J22" s="141"/>
    </row>
    <row r="23" spans="2:13" x14ac:dyDescent="0.2">
      <c r="G23" s="142" t="s">
        <v>63</v>
      </c>
      <c r="H23" s="143">
        <f>SUM(I19:M19)/-H19</f>
        <v>1.65</v>
      </c>
      <c r="J23" s="141"/>
      <c r="K23" s="141"/>
    </row>
    <row r="25" spans="2:13" x14ac:dyDescent="0.2">
      <c r="B25" s="17" t="s">
        <v>64</v>
      </c>
    </row>
    <row r="26" spans="2:13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3" x14ac:dyDescent="0.2">
      <c r="B27" s="1" t="s">
        <v>50</v>
      </c>
      <c r="D27" s="116">
        <f>D3</f>
        <v>1000</v>
      </c>
      <c r="H27" s="133">
        <v>0</v>
      </c>
      <c r="I27" s="133">
        <f>++H27+1</f>
        <v>1</v>
      </c>
      <c r="J27" s="133">
        <f t="shared" ref="J27:M27" si="4">++I27+1</f>
        <v>2</v>
      </c>
      <c r="K27" s="133">
        <f t="shared" si="4"/>
        <v>3</v>
      </c>
      <c r="L27" s="133">
        <f t="shared" si="4"/>
        <v>4</v>
      </c>
      <c r="M27" s="133">
        <f t="shared" si="4"/>
        <v>5</v>
      </c>
    </row>
    <row r="28" spans="2:13" x14ac:dyDescent="0.2">
      <c r="B28" s="1" t="s">
        <v>54</v>
      </c>
      <c r="C28" s="111">
        <f>1-C29</f>
        <v>0.35</v>
      </c>
      <c r="D28" s="43">
        <f>$D$27*C28</f>
        <v>350</v>
      </c>
      <c r="G28" s="1" t="s">
        <v>50</v>
      </c>
      <c r="H28" s="43">
        <f>-D27</f>
        <v>-1000</v>
      </c>
    </row>
    <row r="29" spans="2:13" x14ac:dyDescent="0.2">
      <c r="B29" s="1" t="s">
        <v>55</v>
      </c>
      <c r="C29" s="134">
        <v>0.65</v>
      </c>
      <c r="D29" s="43">
        <f>$D$27*C29</f>
        <v>650</v>
      </c>
      <c r="G29" s="1" t="s">
        <v>52</v>
      </c>
      <c r="I29" s="1">
        <f>D6</f>
        <v>100</v>
      </c>
      <c r="J29" s="1">
        <f>I29</f>
        <v>100</v>
      </c>
      <c r="K29" s="1">
        <f t="shared" ref="K29:L29" si="5">J29</f>
        <v>100</v>
      </c>
      <c r="L29" s="1">
        <f t="shared" si="5"/>
        <v>100</v>
      </c>
    </row>
    <row r="30" spans="2:13" x14ac:dyDescent="0.2">
      <c r="G30" s="1" t="s">
        <v>51</v>
      </c>
      <c r="M30" s="43">
        <f>D31</f>
        <v>1250</v>
      </c>
    </row>
    <row r="31" spans="2:13" x14ac:dyDescent="0.2">
      <c r="B31" s="1" t="s">
        <v>51</v>
      </c>
      <c r="D31" s="116">
        <f>D4</f>
        <v>1250</v>
      </c>
      <c r="F31" s="135"/>
      <c r="G31" s="1" t="s">
        <v>56</v>
      </c>
      <c r="H31" s="136">
        <f>SUM(H28:H30)</f>
        <v>-1000</v>
      </c>
      <c r="I31" s="136">
        <f t="shared" ref="I31:M31" si="6">SUM(I28:I30)</f>
        <v>100</v>
      </c>
      <c r="J31" s="136">
        <f t="shared" si="6"/>
        <v>100</v>
      </c>
      <c r="K31" s="136">
        <f t="shared" si="6"/>
        <v>100</v>
      </c>
      <c r="L31" s="136">
        <f t="shared" si="6"/>
        <v>100</v>
      </c>
      <c r="M31" s="136">
        <f t="shared" si="6"/>
        <v>1250</v>
      </c>
    </row>
    <row r="32" spans="2:13" x14ac:dyDescent="0.2">
      <c r="B32" s="1" t="s">
        <v>54</v>
      </c>
      <c r="C32" s="111">
        <f>D32/$D$31</f>
        <v>0.8</v>
      </c>
      <c r="D32" s="43">
        <f>D31-D33</f>
        <v>1000</v>
      </c>
    </row>
    <row r="33" spans="2:13" x14ac:dyDescent="0.2">
      <c r="B33" s="1" t="s">
        <v>55</v>
      </c>
      <c r="C33" s="111">
        <f>1-C32</f>
        <v>0.19999999999999996</v>
      </c>
      <c r="D33" s="43">
        <f>-M35</f>
        <v>250</v>
      </c>
      <c r="G33" s="1" t="s">
        <v>57</v>
      </c>
      <c r="H33" s="1">
        <f>D29</f>
        <v>650</v>
      </c>
    </row>
    <row r="34" spans="2:13" x14ac:dyDescent="0.2">
      <c r="G34" s="1" t="s">
        <v>58</v>
      </c>
      <c r="I34" s="43">
        <f>-I29*($C$29&gt;0)</f>
        <v>-100</v>
      </c>
      <c r="J34" s="43">
        <f t="shared" ref="J34:L34" si="7">-J29*($C$29&gt;0)</f>
        <v>-100</v>
      </c>
      <c r="K34" s="43">
        <f t="shared" si="7"/>
        <v>-100</v>
      </c>
      <c r="L34" s="43">
        <f t="shared" si="7"/>
        <v>-100</v>
      </c>
      <c r="M34" s="43"/>
    </row>
    <row r="35" spans="2:13" x14ac:dyDescent="0.2">
      <c r="D35" s="43"/>
      <c r="G35" s="1" t="s">
        <v>59</v>
      </c>
      <c r="M35" s="43">
        <f>-SUM(H33:M34)</f>
        <v>-250</v>
      </c>
    </row>
    <row r="36" spans="2:13" x14ac:dyDescent="0.2">
      <c r="D36" s="43"/>
      <c r="G36" s="1" t="s">
        <v>60</v>
      </c>
      <c r="H36" s="136">
        <f>SUM(H31:H35)</f>
        <v>-350</v>
      </c>
      <c r="I36" s="136">
        <f t="shared" ref="I36:M36" si="8">SUM(I31:I35)</f>
        <v>0</v>
      </c>
      <c r="J36" s="136">
        <f t="shared" si="8"/>
        <v>0</v>
      </c>
      <c r="K36" s="136">
        <f t="shared" si="8"/>
        <v>0</v>
      </c>
      <c r="L36" s="136">
        <f t="shared" si="8"/>
        <v>0</v>
      </c>
      <c r="M36" s="136">
        <f t="shared" si="8"/>
        <v>1000</v>
      </c>
    </row>
    <row r="38" spans="2:13" x14ac:dyDescent="0.2">
      <c r="G38" s="137" t="s">
        <v>61</v>
      </c>
      <c r="H38" s="138">
        <f>IRR(H36:M36)</f>
        <v>0.23363417251671437</v>
      </c>
    </row>
    <row r="39" spans="2:13" x14ac:dyDescent="0.2">
      <c r="G39" s="139" t="s">
        <v>62</v>
      </c>
      <c r="H39" s="140">
        <f>SUM(H36:M36)</f>
        <v>650</v>
      </c>
      <c r="J39" s="141"/>
    </row>
    <row r="40" spans="2:13" x14ac:dyDescent="0.2">
      <c r="G40" s="142" t="s">
        <v>63</v>
      </c>
      <c r="H40" s="143">
        <f>SUM(I36:M36)/-H36</f>
        <v>2.8571428571428572</v>
      </c>
      <c r="I40" s="141"/>
      <c r="J40" s="141"/>
      <c r="K40" s="141"/>
    </row>
    <row r="45" spans="2:13" x14ac:dyDescent="0.2">
      <c r="C45" s="116"/>
      <c r="D45" s="43"/>
    </row>
    <row r="46" spans="2:13" x14ac:dyDescent="0.2">
      <c r="C46" s="116"/>
    </row>
    <row r="47" spans="2:13" x14ac:dyDescent="0.2">
      <c r="C47" s="116"/>
      <c r="D47" s="116"/>
    </row>
    <row r="48" spans="2:13" x14ac:dyDescent="0.2">
      <c r="C48" s="116"/>
      <c r="D48" s="116"/>
    </row>
    <row r="49" spans="3:13" x14ac:dyDescent="0.2">
      <c r="C49" s="116"/>
      <c r="D49" s="116"/>
    </row>
    <row r="50" spans="3:13" x14ac:dyDescent="0.2">
      <c r="C50" s="116"/>
      <c r="D50" s="116"/>
    </row>
    <row r="51" spans="3:13" x14ac:dyDescent="0.2">
      <c r="D51" s="43"/>
    </row>
    <row r="52" spans="3:13" x14ac:dyDescent="0.2">
      <c r="C52" s="111"/>
      <c r="D52" s="43"/>
    </row>
    <row r="53" spans="3:13" x14ac:dyDescent="0.2">
      <c r="C53" s="111"/>
      <c r="H53" s="43"/>
    </row>
    <row r="55" spans="3:13" x14ac:dyDescent="0.2">
      <c r="M55" s="43"/>
    </row>
    <row r="56" spans="3:13" x14ac:dyDescent="0.2">
      <c r="H56" s="43"/>
      <c r="I56" s="43"/>
      <c r="J56" s="43"/>
      <c r="K56" s="43"/>
      <c r="L56" s="43"/>
      <c r="M56" s="43"/>
    </row>
    <row r="59" spans="3:13" x14ac:dyDescent="0.2">
      <c r="I59" s="43"/>
      <c r="J59" s="43"/>
      <c r="K59" s="43"/>
      <c r="L59" s="43"/>
      <c r="M59" s="43"/>
    </row>
    <row r="60" spans="3:13" x14ac:dyDescent="0.2">
      <c r="M60" s="43"/>
    </row>
    <row r="61" spans="3:13" x14ac:dyDescent="0.2">
      <c r="H61" s="43"/>
      <c r="I61" s="43"/>
      <c r="J61" s="43"/>
      <c r="K61" s="43"/>
      <c r="L61" s="43"/>
      <c r="M61" s="43"/>
    </row>
    <row r="63" spans="3:13" x14ac:dyDescent="0.2">
      <c r="H63" s="111"/>
    </row>
    <row r="64" spans="3:13" x14ac:dyDescent="0.2">
      <c r="H64" s="14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24F8-6570-41C4-BCDC-96E8A41808FB}">
  <sheetPr>
    <tabColor rgb="FF00B0F0"/>
  </sheetPr>
  <dimension ref="A1"/>
  <sheetViews>
    <sheetView showGridLines="0"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16384" width="9.1640625" style="1"/>
  </cols>
  <sheetData>
    <row r="1" ht="10" customHeight="1" x14ac:dyDescent="0.2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72AC-45A9-4E2D-8F39-AB4A370B9B34}">
  <dimension ref="B1:G24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2" width="21.6640625" style="1" bestFit="1" customWidth="1"/>
    <col min="3" max="3" width="9.1640625" style="1"/>
    <col min="4" max="4" width="13.6640625" style="1" bestFit="1" customWidth="1"/>
    <col min="5" max="5" width="14.5" style="1" bestFit="1" customWidth="1"/>
    <col min="6" max="6" width="9.1640625" style="1"/>
    <col min="7" max="7" width="9.83203125" style="1" bestFit="1" customWidth="1"/>
    <col min="8" max="16384" width="9.1640625" style="1"/>
  </cols>
  <sheetData>
    <row r="1" spans="2:7" ht="10" customHeight="1" x14ac:dyDescent="0.2"/>
    <row r="2" spans="2:7" x14ac:dyDescent="0.2">
      <c r="B2" s="17" t="s">
        <v>65</v>
      </c>
    </row>
    <row r="3" spans="2:7" x14ac:dyDescent="0.2">
      <c r="B3" s="2" t="s">
        <v>23</v>
      </c>
      <c r="C3" s="2"/>
      <c r="D3" s="2"/>
      <c r="E3" s="60">
        <v>541000</v>
      </c>
    </row>
    <row r="4" spans="2:7" x14ac:dyDescent="0.2">
      <c r="B4" s="1" t="s">
        <v>66</v>
      </c>
      <c r="E4" s="61">
        <v>0.05</v>
      </c>
    </row>
    <row r="5" spans="2:7" x14ac:dyDescent="0.2">
      <c r="B5" s="1" t="s">
        <v>16</v>
      </c>
      <c r="E5" s="62"/>
    </row>
    <row r="7" spans="2:7" x14ac:dyDescent="0.2">
      <c r="B7" s="17" t="s">
        <v>67</v>
      </c>
    </row>
    <row r="8" spans="2:7" x14ac:dyDescent="0.2">
      <c r="B8" s="2" t="s">
        <v>68</v>
      </c>
      <c r="C8" s="2"/>
      <c r="D8" s="2"/>
      <c r="E8" s="63">
        <v>60</v>
      </c>
    </row>
    <row r="9" spans="2:7" x14ac:dyDescent="0.2">
      <c r="B9" s="1" t="s">
        <v>69</v>
      </c>
      <c r="E9" s="64"/>
      <c r="G9" s="43"/>
    </row>
    <row r="10" spans="2:7" x14ac:dyDescent="0.2">
      <c r="B10" s="1" t="s">
        <v>70</v>
      </c>
      <c r="D10" s="65" t="s">
        <v>71</v>
      </c>
      <c r="E10" s="66">
        <v>300</v>
      </c>
    </row>
    <row r="11" spans="2:7" x14ac:dyDescent="0.2">
      <c r="B11" s="1" t="s">
        <v>72</v>
      </c>
      <c r="E11" s="67">
        <f>1.5%+E10/10000</f>
        <v>4.4999999999999998E-2</v>
      </c>
    </row>
    <row r="12" spans="2:7" x14ac:dyDescent="0.2">
      <c r="B12" s="1" t="s">
        <v>73</v>
      </c>
      <c r="E12" s="68">
        <v>30</v>
      </c>
    </row>
    <row r="13" spans="2:7" ht="17" x14ac:dyDescent="0.35">
      <c r="B13" s="69" t="s">
        <v>74</v>
      </c>
      <c r="C13" s="70"/>
      <c r="D13" s="70"/>
      <c r="E13" s="70"/>
    </row>
    <row r="14" spans="2:7" x14ac:dyDescent="0.2">
      <c r="B14" s="1" t="s">
        <v>75</v>
      </c>
      <c r="E14" s="71"/>
    </row>
    <row r="15" spans="2:7" x14ac:dyDescent="0.2">
      <c r="B15" s="1" t="s">
        <v>76</v>
      </c>
      <c r="E15" s="72"/>
    </row>
    <row r="16" spans="2:7" x14ac:dyDescent="0.2">
      <c r="B16" s="1" t="s">
        <v>77</v>
      </c>
      <c r="E16" s="73"/>
    </row>
    <row r="19" spans="2:5" x14ac:dyDescent="0.2">
      <c r="B19" s="17" t="s">
        <v>78</v>
      </c>
    </row>
    <row r="20" spans="2:5" x14ac:dyDescent="0.2">
      <c r="B20" s="4"/>
      <c r="C20" s="2"/>
      <c r="D20" s="74" t="s">
        <v>79</v>
      </c>
      <c r="E20" s="74" t="s">
        <v>80</v>
      </c>
    </row>
    <row r="21" spans="2:5" x14ac:dyDescent="0.2">
      <c r="B21" s="1" t="s">
        <v>76</v>
      </c>
      <c r="D21" s="173"/>
      <c r="E21" s="75">
        <v>1.25</v>
      </c>
    </row>
    <row r="22" spans="2:5" x14ac:dyDescent="0.2">
      <c r="B22" s="1" t="s">
        <v>77</v>
      </c>
      <c r="D22" s="173"/>
      <c r="E22" s="61">
        <v>0.08</v>
      </c>
    </row>
    <row r="23" spans="2:5" x14ac:dyDescent="0.2">
      <c r="B23" s="1" t="s">
        <v>75</v>
      </c>
      <c r="D23" s="62"/>
      <c r="E23" s="76">
        <v>0.7</v>
      </c>
    </row>
    <row r="24" spans="2:5" x14ac:dyDescent="0.2">
      <c r="B24" s="1" t="s">
        <v>81</v>
      </c>
      <c r="E24" s="43">
        <f>MIN(D21:D23)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88A7-74FB-4E20-85FA-0FB97A79E795}">
  <dimension ref="B1:G24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2" width="21.6640625" style="1" bestFit="1" customWidth="1"/>
    <col min="3" max="3" width="9.1640625" style="1"/>
    <col min="4" max="4" width="13.6640625" style="1" bestFit="1" customWidth="1"/>
    <col min="5" max="5" width="14.5" style="1" bestFit="1" customWidth="1"/>
    <col min="6" max="6" width="9.1640625" style="1"/>
    <col min="7" max="7" width="9.83203125" style="1" bestFit="1" customWidth="1"/>
    <col min="8" max="16384" width="9.1640625" style="1"/>
  </cols>
  <sheetData>
    <row r="1" spans="2:7" ht="10" customHeight="1" x14ac:dyDescent="0.2"/>
    <row r="2" spans="2:7" x14ac:dyDescent="0.2">
      <c r="B2" s="17" t="s">
        <v>65</v>
      </c>
    </row>
    <row r="3" spans="2:7" x14ac:dyDescent="0.2">
      <c r="B3" s="2" t="s">
        <v>23</v>
      </c>
      <c r="C3" s="2"/>
      <c r="D3" s="2"/>
      <c r="E3" s="60">
        <v>541000</v>
      </c>
    </row>
    <row r="4" spans="2:7" x14ac:dyDescent="0.2">
      <c r="B4" s="1" t="s">
        <v>66</v>
      </c>
      <c r="E4" s="61">
        <v>0.05</v>
      </c>
    </row>
    <row r="5" spans="2:7" x14ac:dyDescent="0.2">
      <c r="B5" s="1" t="s">
        <v>16</v>
      </c>
      <c r="E5" s="9">
        <f>E3/E4</f>
        <v>10820000</v>
      </c>
    </row>
    <row r="7" spans="2:7" x14ac:dyDescent="0.2">
      <c r="B7" s="17" t="s">
        <v>67</v>
      </c>
    </row>
    <row r="8" spans="2:7" x14ac:dyDescent="0.2">
      <c r="B8" s="2" t="s">
        <v>68</v>
      </c>
      <c r="C8" s="2"/>
      <c r="D8" s="2"/>
      <c r="E8" s="63">
        <v>60</v>
      </c>
    </row>
    <row r="9" spans="2:7" x14ac:dyDescent="0.2">
      <c r="B9" s="1" t="s">
        <v>69</v>
      </c>
      <c r="E9" s="91">
        <v>7000000</v>
      </c>
      <c r="G9" s="43"/>
    </row>
    <row r="10" spans="2:7" x14ac:dyDescent="0.2">
      <c r="B10" s="1" t="s">
        <v>70</v>
      </c>
      <c r="D10" s="65" t="s">
        <v>71</v>
      </c>
      <c r="E10" s="66">
        <v>300</v>
      </c>
    </row>
    <row r="11" spans="2:7" x14ac:dyDescent="0.2">
      <c r="B11" s="1" t="s">
        <v>72</v>
      </c>
      <c r="E11" s="67">
        <f>1.5%+E10/10000</f>
        <v>4.4999999999999998E-2</v>
      </c>
    </row>
    <row r="12" spans="2:7" x14ac:dyDescent="0.2">
      <c r="B12" s="1" t="s">
        <v>73</v>
      </c>
      <c r="E12" s="68">
        <v>30</v>
      </c>
    </row>
    <row r="13" spans="2:7" ht="17" x14ac:dyDescent="0.35">
      <c r="B13" s="69" t="s">
        <v>74</v>
      </c>
      <c r="C13" s="70"/>
      <c r="D13" s="70"/>
      <c r="E13" s="70"/>
    </row>
    <row r="14" spans="2:7" x14ac:dyDescent="0.2">
      <c r="B14" s="1" t="s">
        <v>75</v>
      </c>
      <c r="E14" s="92">
        <f>E9/E5</f>
        <v>0.64695009242144175</v>
      </c>
    </row>
    <row r="15" spans="2:7" x14ac:dyDescent="0.2">
      <c r="B15" s="1" t="s">
        <v>76</v>
      </c>
      <c r="E15" s="93">
        <f>E3/-PMT(E11,E12,E9)</f>
        <v>1.2588983860657521</v>
      </c>
    </row>
    <row r="16" spans="2:7" x14ac:dyDescent="0.2">
      <c r="B16" s="1" t="s">
        <v>77</v>
      </c>
      <c r="E16" s="94">
        <f>E3/E9</f>
        <v>7.7285714285714291E-2</v>
      </c>
    </row>
    <row r="17" spans="2:5" x14ac:dyDescent="0.2">
      <c r="E17" s="2"/>
    </row>
    <row r="19" spans="2:5" x14ac:dyDescent="0.2">
      <c r="B19" s="17" t="s">
        <v>78</v>
      </c>
    </row>
    <row r="20" spans="2:5" x14ac:dyDescent="0.2">
      <c r="B20" s="4"/>
      <c r="C20" s="2"/>
      <c r="D20" s="74" t="s">
        <v>79</v>
      </c>
      <c r="E20" s="74" t="s">
        <v>80</v>
      </c>
    </row>
    <row r="21" spans="2:5" x14ac:dyDescent="0.2">
      <c r="B21" s="1" t="s">
        <v>76</v>
      </c>
      <c r="D21" s="95">
        <f>-PV(E11,E12,E3/E21)</f>
        <v>7049830.9619682021</v>
      </c>
      <c r="E21" s="75">
        <v>1.25</v>
      </c>
    </row>
    <row r="22" spans="2:5" x14ac:dyDescent="0.2">
      <c r="B22" s="1" t="s">
        <v>77</v>
      </c>
      <c r="D22" s="95">
        <f>E3/E22</f>
        <v>6762500</v>
      </c>
      <c r="E22" s="61">
        <v>0.08</v>
      </c>
    </row>
    <row r="23" spans="2:5" x14ac:dyDescent="0.2">
      <c r="B23" s="1" t="s">
        <v>75</v>
      </c>
      <c r="D23" s="9">
        <f>E23*E5</f>
        <v>7573999.9999999991</v>
      </c>
      <c r="E23" s="96">
        <v>0.7</v>
      </c>
    </row>
    <row r="24" spans="2:5" x14ac:dyDescent="0.2">
      <c r="B24" s="1" t="s">
        <v>81</v>
      </c>
      <c r="D24" s="2"/>
      <c r="E24" s="9">
        <f>MIN(D21:D23)</f>
        <v>6762500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AD85-C1D8-4041-82B0-1C0DE8A3CB3A}">
  <sheetPr>
    <tabColor rgb="FF00B0F0"/>
  </sheetPr>
  <dimension ref="A1"/>
  <sheetViews>
    <sheetView showGridLines="0"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16384" width="9.1640625" style="1"/>
  </cols>
  <sheetData>
    <row r="1" ht="10" customHeight="1" x14ac:dyDescent="0.2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0646-7501-48BB-91C0-08C14211A8C0}">
  <sheetPr>
    <tabColor rgb="FF00B0F0"/>
  </sheetPr>
  <dimension ref="A1"/>
  <sheetViews>
    <sheetView showGridLines="0"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16384" width="9.1640625" style="1"/>
  </cols>
  <sheetData>
    <row r="1" ht="10" customHeight="1" x14ac:dyDescent="0.2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BEFF-93C3-4EED-92D9-B8B20700D537}">
  <dimension ref="B1:H376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8" width="12.6640625" style="1" customWidth="1"/>
    <col min="9" max="16384" width="9.1640625" style="1"/>
  </cols>
  <sheetData>
    <row r="1" spans="2:8" ht="10" customHeight="1" x14ac:dyDescent="0.2"/>
    <row r="2" spans="2:8" x14ac:dyDescent="0.2">
      <c r="B2" s="77" t="s">
        <v>15</v>
      </c>
      <c r="C2" s="27"/>
      <c r="D2" s="27"/>
    </row>
    <row r="3" spans="2:8" x14ac:dyDescent="0.2">
      <c r="B3" s="2" t="s">
        <v>82</v>
      </c>
      <c r="C3" s="2"/>
      <c r="D3" s="2"/>
      <c r="E3" s="78">
        <v>44196</v>
      </c>
    </row>
    <row r="4" spans="2:8" x14ac:dyDescent="0.2">
      <c r="B4" s="1" t="s">
        <v>1</v>
      </c>
      <c r="E4" s="33">
        <v>10000000</v>
      </c>
    </row>
    <row r="5" spans="2:8" x14ac:dyDescent="0.2">
      <c r="B5" s="1" t="s">
        <v>2</v>
      </c>
      <c r="E5" s="79">
        <v>0.04</v>
      </c>
    </row>
    <row r="6" spans="2:8" x14ac:dyDescent="0.2">
      <c r="B6" s="1" t="s">
        <v>83</v>
      </c>
      <c r="D6" s="80">
        <f>EOMONTH($E$3,$E$6)</f>
        <v>44926</v>
      </c>
      <c r="E6" s="19">
        <v>24</v>
      </c>
    </row>
    <row r="7" spans="2:8" x14ac:dyDescent="0.2">
      <c r="B7" s="1" t="s">
        <v>84</v>
      </c>
      <c r="E7" s="81">
        <v>30</v>
      </c>
      <c r="F7" s="174"/>
    </row>
    <row r="8" spans="2:8" x14ac:dyDescent="0.2">
      <c r="B8" s="1" t="s">
        <v>68</v>
      </c>
      <c r="D8" s="80">
        <f>EOMONTH(E3,E8)</f>
        <v>46022</v>
      </c>
      <c r="E8" s="19">
        <v>60</v>
      </c>
    </row>
    <row r="11" spans="2:8" x14ac:dyDescent="0.2">
      <c r="B11" s="77" t="s">
        <v>85</v>
      </c>
      <c r="C11" s="27"/>
      <c r="D11" s="27"/>
      <c r="E11" s="27"/>
      <c r="F11" s="27"/>
      <c r="G11" s="27"/>
      <c r="H11" s="27"/>
    </row>
    <row r="12" spans="2:8" x14ac:dyDescent="0.2">
      <c r="B12" s="26"/>
      <c r="C12" s="26"/>
      <c r="D12" s="26"/>
      <c r="E12" s="26"/>
      <c r="F12" s="26"/>
      <c r="G12" s="26"/>
      <c r="H12" s="26"/>
    </row>
    <row r="13" spans="2:8" x14ac:dyDescent="0.2">
      <c r="B13" s="27" t="s">
        <v>86</v>
      </c>
      <c r="C13" s="179"/>
      <c r="D13" s="27"/>
      <c r="G13" s="27"/>
      <c r="H13" s="175"/>
    </row>
    <row r="14" spans="2:8" x14ac:dyDescent="0.2">
      <c r="D14" s="27"/>
      <c r="E14" s="27"/>
      <c r="F14" s="27"/>
      <c r="G14" s="27"/>
      <c r="H14" s="27"/>
    </row>
    <row r="15" spans="2:8" x14ac:dyDescent="0.2">
      <c r="B15" s="82" t="s">
        <v>14</v>
      </c>
      <c r="C15" s="82" t="s">
        <v>87</v>
      </c>
      <c r="D15" s="82" t="s">
        <v>88</v>
      </c>
      <c r="E15" s="82" t="s">
        <v>89</v>
      </c>
      <c r="F15" s="82" t="s">
        <v>90</v>
      </c>
      <c r="G15" s="82" t="s">
        <v>91</v>
      </c>
      <c r="H15" s="82" t="s">
        <v>92</v>
      </c>
    </row>
    <row r="16" spans="2:8" x14ac:dyDescent="0.2">
      <c r="B16" s="84"/>
      <c r="C16" s="85"/>
      <c r="D16" s="86"/>
      <c r="G16" s="25"/>
      <c r="H16" s="9"/>
    </row>
    <row r="17" spans="2:8" x14ac:dyDescent="0.2">
      <c r="B17" s="87"/>
      <c r="C17" s="88"/>
      <c r="D17" s="89"/>
      <c r="E17" s="89"/>
      <c r="F17" s="89"/>
      <c r="G17" s="9"/>
      <c r="H17" s="90"/>
    </row>
    <row r="18" spans="2:8" x14ac:dyDescent="0.2">
      <c r="B18" s="80"/>
      <c r="D18" s="43"/>
      <c r="E18" s="43"/>
      <c r="F18" s="43"/>
      <c r="G18" s="43"/>
      <c r="H18" s="43"/>
    </row>
    <row r="19" spans="2:8" x14ac:dyDescent="0.2">
      <c r="B19" s="80"/>
      <c r="D19" s="43"/>
      <c r="E19" s="43"/>
      <c r="F19" s="43"/>
      <c r="G19" s="43"/>
      <c r="H19" s="43"/>
    </row>
    <row r="20" spans="2:8" x14ac:dyDescent="0.2">
      <c r="B20" s="80"/>
      <c r="D20" s="43"/>
      <c r="E20" s="43"/>
      <c r="F20" s="43"/>
      <c r="G20" s="43"/>
      <c r="H20" s="43"/>
    </row>
    <row r="21" spans="2:8" x14ac:dyDescent="0.2">
      <c r="B21" s="80"/>
      <c r="D21" s="43"/>
      <c r="E21" s="43"/>
      <c r="F21" s="43"/>
      <c r="G21" s="43"/>
      <c r="H21" s="43"/>
    </row>
    <row r="22" spans="2:8" x14ac:dyDescent="0.2">
      <c r="B22" s="80"/>
      <c r="D22" s="43"/>
      <c r="E22" s="43"/>
      <c r="F22" s="43"/>
      <c r="G22" s="43"/>
      <c r="H22" s="43"/>
    </row>
    <row r="23" spans="2:8" x14ac:dyDescent="0.2">
      <c r="B23" s="80"/>
      <c r="D23" s="43"/>
      <c r="E23" s="43"/>
      <c r="F23" s="43"/>
      <c r="G23" s="43"/>
      <c r="H23" s="43"/>
    </row>
    <row r="24" spans="2:8" x14ac:dyDescent="0.2">
      <c r="B24" s="80"/>
      <c r="D24" s="43"/>
      <c r="E24" s="43"/>
      <c r="F24" s="43"/>
      <c r="G24" s="43"/>
      <c r="H24" s="43"/>
    </row>
    <row r="25" spans="2:8" x14ac:dyDescent="0.2">
      <c r="B25" s="80"/>
      <c r="D25" s="43"/>
      <c r="E25" s="43"/>
      <c r="F25" s="43"/>
      <c r="G25" s="43"/>
      <c r="H25" s="43"/>
    </row>
    <row r="26" spans="2:8" x14ac:dyDescent="0.2">
      <c r="B26" s="80"/>
      <c r="D26" s="43"/>
      <c r="E26" s="43"/>
      <c r="F26" s="43"/>
      <c r="G26" s="43"/>
      <c r="H26" s="43"/>
    </row>
    <row r="27" spans="2:8" x14ac:dyDescent="0.2">
      <c r="B27" s="80"/>
      <c r="D27" s="43"/>
      <c r="E27" s="43"/>
      <c r="F27" s="43"/>
      <c r="G27" s="43"/>
      <c r="H27" s="43"/>
    </row>
    <row r="28" spans="2:8" x14ac:dyDescent="0.2">
      <c r="B28" s="80"/>
      <c r="D28" s="43"/>
      <c r="E28" s="43"/>
      <c r="F28" s="43"/>
      <c r="G28" s="43"/>
      <c r="H28" s="43"/>
    </row>
    <row r="29" spans="2:8" x14ac:dyDescent="0.2">
      <c r="B29" s="80"/>
      <c r="D29" s="43"/>
      <c r="E29" s="43"/>
      <c r="F29" s="43"/>
      <c r="G29" s="43"/>
      <c r="H29" s="43"/>
    </row>
    <row r="30" spans="2:8" x14ac:dyDescent="0.2">
      <c r="B30" s="80"/>
      <c r="D30" s="43"/>
      <c r="E30" s="43"/>
      <c r="F30" s="43"/>
      <c r="G30" s="43"/>
      <c r="H30" s="43"/>
    </row>
    <row r="31" spans="2:8" x14ac:dyDescent="0.2">
      <c r="B31" s="80"/>
      <c r="D31" s="43"/>
      <c r="E31" s="43"/>
      <c r="F31" s="43"/>
      <c r="G31" s="43"/>
      <c r="H31" s="43"/>
    </row>
    <row r="32" spans="2:8" x14ac:dyDescent="0.2">
      <c r="B32" s="80"/>
      <c r="D32" s="43"/>
      <c r="E32" s="43"/>
      <c r="F32" s="43"/>
      <c r="G32" s="43"/>
      <c r="H32" s="43"/>
    </row>
    <row r="33" spans="2:8" x14ac:dyDescent="0.2">
      <c r="B33" s="80"/>
      <c r="D33" s="43"/>
      <c r="E33" s="43"/>
      <c r="F33" s="43"/>
      <c r="G33" s="43"/>
      <c r="H33" s="43"/>
    </row>
    <row r="34" spans="2:8" x14ac:dyDescent="0.2">
      <c r="B34" s="80"/>
      <c r="D34" s="43"/>
      <c r="E34" s="43"/>
      <c r="F34" s="43"/>
      <c r="G34" s="43"/>
      <c r="H34" s="43"/>
    </row>
    <row r="35" spans="2:8" x14ac:dyDescent="0.2">
      <c r="B35" s="80"/>
      <c r="D35" s="43"/>
      <c r="E35" s="43"/>
      <c r="F35" s="43"/>
      <c r="G35" s="43"/>
      <c r="H35" s="43"/>
    </row>
    <row r="36" spans="2:8" x14ac:dyDescent="0.2">
      <c r="B36" s="80"/>
      <c r="D36" s="43"/>
      <c r="E36" s="43"/>
      <c r="F36" s="43"/>
      <c r="G36" s="43"/>
      <c r="H36" s="43"/>
    </row>
    <row r="37" spans="2:8" x14ac:dyDescent="0.2">
      <c r="B37" s="80"/>
      <c r="D37" s="43"/>
      <c r="E37" s="43"/>
      <c r="F37" s="43"/>
      <c r="G37" s="43"/>
      <c r="H37" s="43"/>
    </row>
    <row r="38" spans="2:8" x14ac:dyDescent="0.2">
      <c r="B38" s="80"/>
      <c r="D38" s="43"/>
      <c r="E38" s="43"/>
      <c r="F38" s="43"/>
      <c r="G38" s="43"/>
      <c r="H38" s="43"/>
    </row>
    <row r="39" spans="2:8" x14ac:dyDescent="0.2">
      <c r="B39" s="80"/>
      <c r="D39" s="43"/>
      <c r="E39" s="43"/>
      <c r="F39" s="43"/>
      <c r="G39" s="43"/>
      <c r="H39" s="43"/>
    </row>
    <row r="40" spans="2:8" x14ac:dyDescent="0.2">
      <c r="B40" s="80"/>
      <c r="D40" s="43"/>
      <c r="E40" s="43"/>
      <c r="F40" s="43"/>
      <c r="G40" s="43"/>
      <c r="H40" s="43"/>
    </row>
    <row r="41" spans="2:8" x14ac:dyDescent="0.2">
      <c r="B41" s="80"/>
      <c r="D41" s="43"/>
      <c r="E41" s="43"/>
      <c r="F41" s="43"/>
      <c r="G41" s="43"/>
      <c r="H41" s="43"/>
    </row>
    <row r="42" spans="2:8" x14ac:dyDescent="0.2">
      <c r="B42" s="80"/>
      <c r="D42" s="43"/>
      <c r="E42" s="43"/>
      <c r="F42" s="43"/>
      <c r="G42" s="43"/>
      <c r="H42" s="43"/>
    </row>
    <row r="43" spans="2:8" x14ac:dyDescent="0.2">
      <c r="B43" s="80"/>
      <c r="D43" s="43"/>
      <c r="E43" s="43"/>
      <c r="F43" s="43"/>
      <c r="G43" s="43"/>
      <c r="H43" s="43"/>
    </row>
    <row r="44" spans="2:8" x14ac:dyDescent="0.2">
      <c r="B44" s="80"/>
      <c r="D44" s="43"/>
      <c r="E44" s="43"/>
      <c r="F44" s="43"/>
      <c r="G44" s="43"/>
      <c r="H44" s="43"/>
    </row>
    <row r="45" spans="2:8" x14ac:dyDescent="0.2">
      <c r="B45" s="80"/>
      <c r="D45" s="43"/>
      <c r="E45" s="43"/>
      <c r="F45" s="43"/>
      <c r="G45" s="43"/>
      <c r="H45" s="43"/>
    </row>
    <row r="46" spans="2:8" x14ac:dyDescent="0.2">
      <c r="B46" s="80"/>
      <c r="D46" s="43"/>
      <c r="E46" s="43"/>
      <c r="F46" s="43"/>
      <c r="G46" s="43"/>
      <c r="H46" s="43"/>
    </row>
    <row r="47" spans="2:8" x14ac:dyDescent="0.2">
      <c r="B47" s="80"/>
      <c r="D47" s="43"/>
      <c r="E47" s="43"/>
      <c r="F47" s="43"/>
      <c r="G47" s="43"/>
      <c r="H47" s="43"/>
    </row>
    <row r="48" spans="2:8" x14ac:dyDescent="0.2">
      <c r="B48" s="80"/>
      <c r="D48" s="43"/>
      <c r="E48" s="43"/>
      <c r="F48" s="43"/>
      <c r="G48" s="43"/>
      <c r="H48" s="43"/>
    </row>
    <row r="49" spans="2:8" x14ac:dyDescent="0.2">
      <c r="B49" s="80"/>
      <c r="D49" s="43"/>
      <c r="E49" s="43"/>
      <c r="F49" s="43"/>
      <c r="G49" s="43"/>
      <c r="H49" s="43"/>
    </row>
    <row r="50" spans="2:8" x14ac:dyDescent="0.2">
      <c r="B50" s="80"/>
      <c r="D50" s="43"/>
      <c r="E50" s="43"/>
      <c r="F50" s="43"/>
      <c r="G50" s="43"/>
      <c r="H50" s="43"/>
    </row>
    <row r="51" spans="2:8" x14ac:dyDescent="0.2">
      <c r="B51" s="80"/>
      <c r="D51" s="43"/>
      <c r="E51" s="43"/>
      <c r="F51" s="43"/>
      <c r="G51" s="43"/>
      <c r="H51" s="43"/>
    </row>
    <row r="52" spans="2:8" x14ac:dyDescent="0.2">
      <c r="B52" s="80"/>
      <c r="D52" s="43"/>
      <c r="E52" s="43"/>
      <c r="F52" s="43"/>
      <c r="G52" s="43"/>
      <c r="H52" s="43"/>
    </row>
    <row r="53" spans="2:8" x14ac:dyDescent="0.2">
      <c r="B53" s="80"/>
      <c r="D53" s="43"/>
      <c r="E53" s="43"/>
      <c r="F53" s="43"/>
      <c r="G53" s="43"/>
      <c r="H53" s="43"/>
    </row>
    <row r="54" spans="2:8" x14ac:dyDescent="0.2">
      <c r="B54" s="80"/>
      <c r="D54" s="43"/>
      <c r="E54" s="43"/>
      <c r="F54" s="43"/>
      <c r="G54" s="43"/>
      <c r="H54" s="43"/>
    </row>
    <row r="55" spans="2:8" x14ac:dyDescent="0.2">
      <c r="B55" s="80"/>
      <c r="D55" s="43"/>
      <c r="E55" s="43"/>
      <c r="F55" s="43"/>
      <c r="G55" s="43"/>
      <c r="H55" s="43"/>
    </row>
    <row r="56" spans="2:8" x14ac:dyDescent="0.2">
      <c r="B56" s="80"/>
      <c r="D56" s="43"/>
      <c r="E56" s="43"/>
      <c r="F56" s="43"/>
      <c r="G56" s="43"/>
      <c r="H56" s="43"/>
    </row>
    <row r="57" spans="2:8" x14ac:dyDescent="0.2">
      <c r="B57" s="80"/>
      <c r="D57" s="43"/>
      <c r="E57" s="43"/>
      <c r="F57" s="43"/>
      <c r="G57" s="43"/>
      <c r="H57" s="43"/>
    </row>
    <row r="58" spans="2:8" x14ac:dyDescent="0.2">
      <c r="B58" s="80"/>
      <c r="D58" s="43"/>
      <c r="E58" s="43"/>
      <c r="F58" s="43"/>
      <c r="G58" s="43"/>
      <c r="H58" s="43"/>
    </row>
    <row r="59" spans="2:8" x14ac:dyDescent="0.2">
      <c r="B59" s="80"/>
      <c r="D59" s="43"/>
      <c r="E59" s="43"/>
      <c r="F59" s="43"/>
      <c r="G59" s="43"/>
      <c r="H59" s="43"/>
    </row>
    <row r="60" spans="2:8" x14ac:dyDescent="0.2">
      <c r="B60" s="80"/>
      <c r="D60" s="43"/>
      <c r="E60" s="43"/>
      <c r="F60" s="43"/>
      <c r="G60" s="43"/>
      <c r="H60" s="43"/>
    </row>
    <row r="61" spans="2:8" x14ac:dyDescent="0.2">
      <c r="B61" s="80"/>
      <c r="D61" s="43"/>
      <c r="E61" s="43"/>
      <c r="F61" s="43"/>
      <c r="G61" s="43"/>
      <c r="H61" s="43"/>
    </row>
    <row r="62" spans="2:8" x14ac:dyDescent="0.2">
      <c r="B62" s="80"/>
      <c r="D62" s="43"/>
      <c r="E62" s="43"/>
      <c r="F62" s="43"/>
      <c r="G62" s="43"/>
      <c r="H62" s="43"/>
    </row>
    <row r="63" spans="2:8" x14ac:dyDescent="0.2">
      <c r="B63" s="80"/>
      <c r="D63" s="43"/>
      <c r="E63" s="43"/>
      <c r="F63" s="43"/>
      <c r="G63" s="43"/>
      <c r="H63" s="43"/>
    </row>
    <row r="64" spans="2:8" x14ac:dyDescent="0.2">
      <c r="B64" s="80"/>
      <c r="D64" s="43"/>
      <c r="E64" s="43"/>
      <c r="F64" s="43"/>
      <c r="G64" s="43"/>
      <c r="H64" s="43"/>
    </row>
    <row r="65" spans="2:8" x14ac:dyDescent="0.2">
      <c r="B65" s="80"/>
      <c r="D65" s="43"/>
      <c r="E65" s="43"/>
      <c r="F65" s="43"/>
      <c r="G65" s="43"/>
      <c r="H65" s="43"/>
    </row>
    <row r="66" spans="2:8" x14ac:dyDescent="0.2">
      <c r="B66" s="80"/>
      <c r="D66" s="43"/>
      <c r="E66" s="43"/>
      <c r="F66" s="43"/>
      <c r="G66" s="43"/>
      <c r="H66" s="43"/>
    </row>
    <row r="67" spans="2:8" x14ac:dyDescent="0.2">
      <c r="B67" s="80"/>
      <c r="D67" s="43"/>
      <c r="E67" s="43"/>
      <c r="F67" s="43"/>
      <c r="G67" s="43"/>
      <c r="H67" s="43"/>
    </row>
    <row r="68" spans="2:8" x14ac:dyDescent="0.2">
      <c r="B68" s="80"/>
      <c r="D68" s="43"/>
      <c r="E68" s="43"/>
      <c r="F68" s="43"/>
      <c r="G68" s="43"/>
      <c r="H68" s="43"/>
    </row>
    <row r="69" spans="2:8" x14ac:dyDescent="0.2">
      <c r="B69" s="80"/>
      <c r="D69" s="43"/>
      <c r="E69" s="43"/>
      <c r="F69" s="43"/>
      <c r="G69" s="43"/>
      <c r="H69" s="43"/>
    </row>
    <row r="70" spans="2:8" x14ac:dyDescent="0.2">
      <c r="B70" s="80"/>
      <c r="D70" s="43"/>
      <c r="E70" s="43"/>
      <c r="F70" s="43"/>
      <c r="G70" s="43"/>
      <c r="H70" s="43"/>
    </row>
    <row r="71" spans="2:8" x14ac:dyDescent="0.2">
      <c r="B71" s="80"/>
      <c r="D71" s="43"/>
      <c r="E71" s="43"/>
      <c r="F71" s="43"/>
      <c r="G71" s="43"/>
      <c r="H71" s="43"/>
    </row>
    <row r="72" spans="2:8" x14ac:dyDescent="0.2">
      <c r="B72" s="80"/>
      <c r="D72" s="43"/>
      <c r="E72" s="43"/>
      <c r="F72" s="43"/>
      <c r="G72" s="43"/>
      <c r="H72" s="43"/>
    </row>
    <row r="73" spans="2:8" x14ac:dyDescent="0.2">
      <c r="B73" s="80"/>
      <c r="D73" s="43"/>
      <c r="E73" s="43"/>
      <c r="F73" s="43"/>
      <c r="G73" s="43"/>
      <c r="H73" s="43"/>
    </row>
    <row r="74" spans="2:8" x14ac:dyDescent="0.2">
      <c r="B74" s="80"/>
      <c r="D74" s="43"/>
      <c r="E74" s="43"/>
      <c r="F74" s="43"/>
      <c r="G74" s="43"/>
      <c r="H74" s="43"/>
    </row>
    <row r="75" spans="2:8" x14ac:dyDescent="0.2">
      <c r="B75" s="80"/>
      <c r="D75" s="43"/>
      <c r="E75" s="43"/>
      <c r="F75" s="43"/>
      <c r="G75" s="43"/>
      <c r="H75" s="43"/>
    </row>
    <row r="76" spans="2:8" x14ac:dyDescent="0.2">
      <c r="B76" s="80"/>
      <c r="D76" s="43"/>
      <c r="E76" s="43"/>
      <c r="F76" s="43"/>
      <c r="G76" s="43"/>
      <c r="H76" s="43"/>
    </row>
    <row r="77" spans="2:8" x14ac:dyDescent="0.2">
      <c r="B77" s="83" t="s">
        <v>93</v>
      </c>
      <c r="C77" s="176" t="s">
        <v>93</v>
      </c>
      <c r="D77" s="177" t="s">
        <v>93</v>
      </c>
      <c r="E77" s="177" t="s">
        <v>93</v>
      </c>
      <c r="F77" s="177" t="s">
        <v>93</v>
      </c>
      <c r="G77" s="177" t="s">
        <v>93</v>
      </c>
      <c r="H77" s="177" t="s">
        <v>93</v>
      </c>
    </row>
    <row r="78" spans="2:8" x14ac:dyDescent="0.2">
      <c r="B78" s="80"/>
      <c r="D78" s="43"/>
      <c r="E78" s="43"/>
      <c r="F78" s="43"/>
      <c r="G78" s="43"/>
      <c r="H78" s="43"/>
    </row>
    <row r="79" spans="2:8" x14ac:dyDescent="0.2">
      <c r="B79" s="80"/>
      <c r="D79" s="43"/>
      <c r="E79" s="43"/>
      <c r="F79" s="43"/>
      <c r="G79" s="43"/>
      <c r="H79" s="43"/>
    </row>
    <row r="80" spans="2:8" x14ac:dyDescent="0.2">
      <c r="B80" s="80"/>
      <c r="D80" s="43"/>
      <c r="E80" s="43"/>
      <c r="F80" s="43"/>
      <c r="G80" s="43"/>
      <c r="H80" s="43"/>
    </row>
    <row r="81" spans="2:8" x14ac:dyDescent="0.2">
      <c r="B81" s="80"/>
      <c r="D81" s="43"/>
      <c r="E81" s="43"/>
      <c r="F81" s="43"/>
      <c r="G81" s="43"/>
      <c r="H81" s="43"/>
    </row>
    <row r="82" spans="2:8" x14ac:dyDescent="0.2">
      <c r="B82" s="80"/>
      <c r="D82" s="43"/>
      <c r="E82" s="43"/>
      <c r="F82" s="43"/>
      <c r="G82" s="43"/>
      <c r="H82" s="43"/>
    </row>
    <row r="83" spans="2:8" x14ac:dyDescent="0.2">
      <c r="B83" s="80"/>
      <c r="D83" s="43"/>
      <c r="E83" s="43"/>
      <c r="F83" s="43"/>
      <c r="G83" s="43"/>
      <c r="H83" s="43"/>
    </row>
    <row r="84" spans="2:8" x14ac:dyDescent="0.2">
      <c r="B84" s="80"/>
      <c r="D84" s="43"/>
      <c r="E84" s="43"/>
      <c r="F84" s="43"/>
      <c r="G84" s="43"/>
      <c r="H84" s="43"/>
    </row>
    <row r="85" spans="2:8" x14ac:dyDescent="0.2">
      <c r="B85" s="80"/>
      <c r="D85" s="43"/>
      <c r="E85" s="43"/>
      <c r="F85" s="43"/>
      <c r="G85" s="43"/>
      <c r="H85" s="43"/>
    </row>
    <row r="86" spans="2:8" x14ac:dyDescent="0.2">
      <c r="B86" s="80"/>
      <c r="D86" s="43"/>
      <c r="E86" s="43"/>
      <c r="F86" s="43"/>
      <c r="G86" s="43"/>
      <c r="H86" s="43"/>
    </row>
    <row r="87" spans="2:8" x14ac:dyDescent="0.2">
      <c r="B87" s="80"/>
      <c r="D87" s="43"/>
      <c r="E87" s="43"/>
      <c r="F87" s="43"/>
      <c r="G87" s="43"/>
      <c r="H87" s="43"/>
    </row>
    <row r="88" spans="2:8" x14ac:dyDescent="0.2">
      <c r="B88" s="80"/>
      <c r="D88" s="43"/>
      <c r="E88" s="43"/>
      <c r="F88" s="43"/>
      <c r="G88" s="43"/>
      <c r="H88" s="43"/>
    </row>
    <row r="89" spans="2:8" x14ac:dyDescent="0.2">
      <c r="B89" s="80"/>
      <c r="D89" s="43"/>
      <c r="E89" s="43"/>
      <c r="F89" s="43"/>
      <c r="G89" s="43"/>
      <c r="H89" s="43"/>
    </row>
    <row r="90" spans="2:8" x14ac:dyDescent="0.2">
      <c r="B90" s="80"/>
      <c r="D90" s="43"/>
      <c r="E90" s="43"/>
      <c r="F90" s="43"/>
      <c r="G90" s="43"/>
      <c r="H90" s="43"/>
    </row>
    <row r="91" spans="2:8" x14ac:dyDescent="0.2">
      <c r="B91" s="80"/>
      <c r="D91" s="43"/>
      <c r="E91" s="43"/>
      <c r="F91" s="43"/>
      <c r="G91" s="43"/>
      <c r="H91" s="43"/>
    </row>
    <row r="92" spans="2:8" x14ac:dyDescent="0.2">
      <c r="B92" s="80"/>
      <c r="D92" s="43"/>
      <c r="E92" s="43"/>
      <c r="F92" s="43"/>
      <c r="G92" s="43"/>
      <c r="H92" s="43"/>
    </row>
    <row r="93" spans="2:8" x14ac:dyDescent="0.2">
      <c r="B93" s="80"/>
      <c r="D93" s="43"/>
      <c r="E93" s="43"/>
      <c r="F93" s="43"/>
      <c r="G93" s="43"/>
      <c r="H93" s="43"/>
    </row>
    <row r="94" spans="2:8" x14ac:dyDescent="0.2">
      <c r="B94" s="80"/>
      <c r="D94" s="43"/>
      <c r="E94" s="43"/>
      <c r="F94" s="43"/>
      <c r="G94" s="43"/>
      <c r="H94" s="43"/>
    </row>
    <row r="95" spans="2:8" x14ac:dyDescent="0.2">
      <c r="B95" s="80"/>
      <c r="D95" s="43"/>
      <c r="E95" s="43"/>
      <c r="F95" s="43"/>
      <c r="G95" s="43"/>
      <c r="H95" s="43"/>
    </row>
    <row r="96" spans="2:8" x14ac:dyDescent="0.2">
      <c r="B96" s="80"/>
      <c r="D96" s="43"/>
      <c r="E96" s="43"/>
      <c r="F96" s="43"/>
      <c r="G96" s="43"/>
      <c r="H96" s="43"/>
    </row>
    <row r="97" spans="2:8" x14ac:dyDescent="0.2">
      <c r="B97" s="80"/>
      <c r="D97" s="43"/>
      <c r="E97" s="43"/>
      <c r="F97" s="43"/>
      <c r="G97" s="43"/>
      <c r="H97" s="43"/>
    </row>
    <row r="98" spans="2:8" x14ac:dyDescent="0.2">
      <c r="B98" s="80"/>
      <c r="D98" s="43"/>
      <c r="E98" s="43"/>
      <c r="F98" s="43"/>
      <c r="G98" s="43"/>
      <c r="H98" s="43"/>
    </row>
    <row r="99" spans="2:8" x14ac:dyDescent="0.2">
      <c r="B99" s="80"/>
      <c r="D99" s="43"/>
      <c r="E99" s="43"/>
      <c r="F99" s="43"/>
      <c r="G99" s="43"/>
      <c r="H99" s="43"/>
    </row>
    <row r="100" spans="2:8" x14ac:dyDescent="0.2">
      <c r="B100" s="80"/>
      <c r="D100" s="43"/>
      <c r="E100" s="43"/>
      <c r="F100" s="43"/>
      <c r="G100" s="43"/>
      <c r="H100" s="43"/>
    </row>
    <row r="101" spans="2:8" x14ac:dyDescent="0.2">
      <c r="B101" s="80"/>
      <c r="D101" s="43"/>
      <c r="E101" s="43"/>
      <c r="F101" s="43"/>
      <c r="G101" s="43"/>
      <c r="H101" s="43"/>
    </row>
    <row r="102" spans="2:8" x14ac:dyDescent="0.2">
      <c r="B102" s="80"/>
      <c r="D102" s="43"/>
      <c r="E102" s="43"/>
      <c r="F102" s="43"/>
      <c r="G102" s="43"/>
      <c r="H102" s="43"/>
    </row>
    <row r="103" spans="2:8" x14ac:dyDescent="0.2">
      <c r="B103" s="80"/>
      <c r="D103" s="43"/>
      <c r="E103" s="43"/>
      <c r="F103" s="43"/>
      <c r="G103" s="43"/>
      <c r="H103" s="43"/>
    </row>
    <row r="104" spans="2:8" x14ac:dyDescent="0.2">
      <c r="B104" s="80"/>
      <c r="D104" s="43"/>
      <c r="E104" s="43"/>
      <c r="F104" s="43"/>
      <c r="G104" s="43"/>
      <c r="H104" s="43"/>
    </row>
    <row r="105" spans="2:8" x14ac:dyDescent="0.2">
      <c r="B105" s="80"/>
      <c r="D105" s="43"/>
      <c r="E105" s="43"/>
      <c r="F105" s="43"/>
      <c r="G105" s="43"/>
      <c r="H105" s="43"/>
    </row>
    <row r="106" spans="2:8" x14ac:dyDescent="0.2">
      <c r="B106" s="80"/>
      <c r="D106" s="43"/>
      <c r="E106" s="43"/>
      <c r="F106" s="43"/>
      <c r="G106" s="43"/>
      <c r="H106" s="43"/>
    </row>
    <row r="107" spans="2:8" x14ac:dyDescent="0.2">
      <c r="B107" s="80"/>
      <c r="D107" s="43"/>
      <c r="E107" s="43"/>
      <c r="F107" s="43"/>
      <c r="G107" s="43"/>
      <c r="H107" s="43"/>
    </row>
    <row r="108" spans="2:8" x14ac:dyDescent="0.2">
      <c r="B108" s="80"/>
      <c r="D108" s="43"/>
      <c r="E108" s="43"/>
      <c r="F108" s="43"/>
      <c r="G108" s="43"/>
      <c r="H108" s="43"/>
    </row>
    <row r="109" spans="2:8" x14ac:dyDescent="0.2">
      <c r="B109" s="80"/>
      <c r="D109" s="43"/>
      <c r="E109" s="43"/>
      <c r="F109" s="43"/>
      <c r="G109" s="43"/>
      <c r="H109" s="43"/>
    </row>
    <row r="110" spans="2:8" x14ac:dyDescent="0.2">
      <c r="B110" s="80"/>
      <c r="D110" s="43"/>
      <c r="E110" s="43"/>
      <c r="F110" s="43"/>
      <c r="G110" s="43"/>
      <c r="H110" s="43"/>
    </row>
    <row r="111" spans="2:8" x14ac:dyDescent="0.2">
      <c r="B111" s="80"/>
      <c r="D111" s="43"/>
      <c r="E111" s="43"/>
      <c r="F111" s="43"/>
      <c r="G111" s="43"/>
      <c r="H111" s="43"/>
    </row>
    <row r="112" spans="2:8" x14ac:dyDescent="0.2">
      <c r="B112" s="80"/>
      <c r="D112" s="43"/>
      <c r="E112" s="43"/>
      <c r="F112" s="43"/>
      <c r="G112" s="43"/>
      <c r="H112" s="43"/>
    </row>
    <row r="113" spans="2:8" x14ac:dyDescent="0.2">
      <c r="B113" s="80"/>
      <c r="D113" s="43"/>
      <c r="E113" s="43"/>
      <c r="F113" s="43"/>
      <c r="G113" s="43"/>
      <c r="H113" s="43"/>
    </row>
    <row r="114" spans="2:8" x14ac:dyDescent="0.2">
      <c r="B114" s="80"/>
      <c r="D114" s="43"/>
      <c r="E114" s="43"/>
      <c r="F114" s="43"/>
      <c r="G114" s="43"/>
      <c r="H114" s="43"/>
    </row>
    <row r="115" spans="2:8" x14ac:dyDescent="0.2">
      <c r="B115" s="80"/>
      <c r="D115" s="43"/>
      <c r="E115" s="43"/>
      <c r="F115" s="43"/>
      <c r="G115" s="43"/>
      <c r="H115" s="43"/>
    </row>
    <row r="116" spans="2:8" x14ac:dyDescent="0.2">
      <c r="B116" s="80"/>
      <c r="D116" s="43"/>
      <c r="E116" s="43"/>
      <c r="F116" s="43"/>
      <c r="G116" s="43"/>
      <c r="H116" s="43"/>
    </row>
    <row r="117" spans="2:8" x14ac:dyDescent="0.2">
      <c r="B117" s="80"/>
      <c r="D117" s="43"/>
      <c r="E117" s="43"/>
      <c r="F117" s="43"/>
      <c r="G117" s="43"/>
      <c r="H117" s="43"/>
    </row>
    <row r="118" spans="2:8" x14ac:dyDescent="0.2">
      <c r="B118" s="80"/>
      <c r="D118" s="43"/>
      <c r="E118" s="43"/>
      <c r="F118" s="43"/>
      <c r="G118" s="43"/>
      <c r="H118" s="43"/>
    </row>
    <row r="119" spans="2:8" x14ac:dyDescent="0.2">
      <c r="B119" s="80"/>
      <c r="D119" s="43"/>
      <c r="E119" s="43"/>
      <c r="F119" s="43"/>
      <c r="G119" s="43"/>
      <c r="H119" s="43"/>
    </row>
    <row r="120" spans="2:8" x14ac:dyDescent="0.2">
      <c r="B120" s="80"/>
      <c r="D120" s="43"/>
      <c r="E120" s="43"/>
      <c r="F120" s="43"/>
      <c r="G120" s="43"/>
      <c r="H120" s="43"/>
    </row>
    <row r="121" spans="2:8" x14ac:dyDescent="0.2">
      <c r="B121" s="80"/>
      <c r="D121" s="43"/>
      <c r="E121" s="43"/>
      <c r="F121" s="43"/>
      <c r="G121" s="43"/>
      <c r="H121" s="43"/>
    </row>
    <row r="122" spans="2:8" x14ac:dyDescent="0.2">
      <c r="B122" s="80"/>
      <c r="D122" s="43"/>
      <c r="E122" s="43"/>
      <c r="F122" s="43"/>
      <c r="G122" s="43"/>
      <c r="H122" s="43"/>
    </row>
    <row r="123" spans="2:8" x14ac:dyDescent="0.2">
      <c r="B123" s="80"/>
      <c r="D123" s="43"/>
      <c r="E123" s="43"/>
      <c r="F123" s="43"/>
      <c r="G123" s="43"/>
      <c r="H123" s="43"/>
    </row>
    <row r="124" spans="2:8" x14ac:dyDescent="0.2">
      <c r="B124" s="80"/>
      <c r="D124" s="43"/>
      <c r="E124" s="43"/>
      <c r="F124" s="43"/>
      <c r="G124" s="43"/>
      <c r="H124" s="43"/>
    </row>
    <row r="125" spans="2:8" x14ac:dyDescent="0.2">
      <c r="B125" s="80"/>
      <c r="D125" s="43"/>
      <c r="E125" s="43"/>
      <c r="F125" s="43"/>
      <c r="G125" s="43"/>
      <c r="H125" s="43"/>
    </row>
    <row r="126" spans="2:8" x14ac:dyDescent="0.2">
      <c r="B126" s="80"/>
      <c r="D126" s="43"/>
      <c r="E126" s="43"/>
      <c r="F126" s="43"/>
      <c r="G126" s="43"/>
      <c r="H126" s="43"/>
    </row>
    <row r="127" spans="2:8" x14ac:dyDescent="0.2">
      <c r="B127" s="80"/>
      <c r="D127" s="43"/>
      <c r="E127" s="43"/>
      <c r="F127" s="43"/>
      <c r="G127" s="43"/>
      <c r="H127" s="43"/>
    </row>
    <row r="128" spans="2:8" x14ac:dyDescent="0.2">
      <c r="B128" s="80"/>
      <c r="D128" s="43"/>
      <c r="E128" s="43"/>
      <c r="F128" s="43"/>
      <c r="G128" s="43"/>
      <c r="H128" s="43"/>
    </row>
    <row r="129" spans="2:8" x14ac:dyDescent="0.2">
      <c r="B129" s="80"/>
      <c r="D129" s="43"/>
      <c r="E129" s="43"/>
      <c r="F129" s="43"/>
      <c r="G129" s="43"/>
      <c r="H129" s="43"/>
    </row>
    <row r="130" spans="2:8" x14ac:dyDescent="0.2">
      <c r="B130" s="80"/>
      <c r="D130" s="43"/>
      <c r="E130" s="43"/>
      <c r="F130" s="43"/>
      <c r="G130" s="43"/>
      <c r="H130" s="43"/>
    </row>
    <row r="131" spans="2:8" x14ac:dyDescent="0.2">
      <c r="B131" s="80"/>
      <c r="D131" s="43"/>
      <c r="E131" s="43"/>
      <c r="F131" s="43"/>
      <c r="G131" s="43"/>
      <c r="H131" s="43"/>
    </row>
    <row r="132" spans="2:8" x14ac:dyDescent="0.2">
      <c r="B132" s="80"/>
      <c r="D132" s="43"/>
      <c r="E132" s="43"/>
      <c r="F132" s="43"/>
      <c r="G132" s="43"/>
      <c r="H132" s="43"/>
    </row>
    <row r="133" spans="2:8" x14ac:dyDescent="0.2">
      <c r="B133" s="80"/>
      <c r="D133" s="43"/>
      <c r="E133" s="43"/>
      <c r="F133" s="43"/>
      <c r="G133" s="43"/>
      <c r="H133" s="43"/>
    </row>
    <row r="134" spans="2:8" x14ac:dyDescent="0.2">
      <c r="B134" s="80"/>
      <c r="D134" s="43"/>
      <c r="E134" s="43"/>
      <c r="F134" s="43"/>
      <c r="G134" s="43"/>
      <c r="H134" s="43"/>
    </row>
    <row r="135" spans="2:8" x14ac:dyDescent="0.2">
      <c r="B135" s="80"/>
      <c r="D135" s="43"/>
      <c r="E135" s="43"/>
      <c r="F135" s="43"/>
      <c r="G135" s="43"/>
      <c r="H135" s="43"/>
    </row>
    <row r="136" spans="2:8" x14ac:dyDescent="0.2">
      <c r="B136" s="80"/>
      <c r="D136" s="43"/>
      <c r="E136" s="43"/>
      <c r="F136" s="43"/>
      <c r="G136" s="43"/>
      <c r="H136" s="43"/>
    </row>
    <row r="137" spans="2:8" x14ac:dyDescent="0.2">
      <c r="B137" s="80"/>
      <c r="D137" s="43"/>
      <c r="E137" s="43"/>
      <c r="F137" s="43"/>
      <c r="G137" s="43"/>
      <c r="H137" s="43"/>
    </row>
    <row r="138" spans="2:8" x14ac:dyDescent="0.2">
      <c r="B138" s="80"/>
      <c r="D138" s="43"/>
      <c r="E138" s="43"/>
      <c r="F138" s="43"/>
      <c r="G138" s="43"/>
      <c r="H138" s="43"/>
    </row>
    <row r="139" spans="2:8" x14ac:dyDescent="0.2">
      <c r="B139" s="80"/>
      <c r="D139" s="43"/>
      <c r="E139" s="43"/>
      <c r="F139" s="43"/>
      <c r="G139" s="43"/>
      <c r="H139" s="43"/>
    </row>
    <row r="140" spans="2:8" x14ac:dyDescent="0.2">
      <c r="B140" s="80"/>
      <c r="D140" s="43"/>
      <c r="E140" s="43"/>
      <c r="F140" s="43"/>
      <c r="G140" s="43"/>
      <c r="H140" s="43"/>
    </row>
    <row r="141" spans="2:8" x14ac:dyDescent="0.2">
      <c r="B141" s="80"/>
      <c r="D141" s="43"/>
      <c r="E141" s="43"/>
      <c r="F141" s="43"/>
      <c r="G141" s="43"/>
      <c r="H141" s="43"/>
    </row>
    <row r="142" spans="2:8" x14ac:dyDescent="0.2">
      <c r="B142" s="80"/>
      <c r="D142" s="43"/>
      <c r="E142" s="43"/>
      <c r="F142" s="43"/>
      <c r="G142" s="43"/>
      <c r="H142" s="43"/>
    </row>
    <row r="143" spans="2:8" x14ac:dyDescent="0.2">
      <c r="B143" s="80"/>
      <c r="D143" s="43"/>
      <c r="E143" s="43"/>
      <c r="F143" s="43"/>
      <c r="G143" s="43"/>
      <c r="H143" s="43"/>
    </row>
    <row r="144" spans="2:8" x14ac:dyDescent="0.2">
      <c r="B144" s="80"/>
      <c r="D144" s="43"/>
      <c r="E144" s="43"/>
      <c r="F144" s="43"/>
      <c r="G144" s="43"/>
      <c r="H144" s="43"/>
    </row>
    <row r="145" spans="2:8" x14ac:dyDescent="0.2">
      <c r="B145" s="80"/>
      <c r="D145" s="43"/>
      <c r="E145" s="43"/>
      <c r="F145" s="43"/>
      <c r="G145" s="43"/>
      <c r="H145" s="43"/>
    </row>
    <row r="146" spans="2:8" x14ac:dyDescent="0.2">
      <c r="B146" s="80"/>
      <c r="D146" s="43"/>
      <c r="E146" s="43"/>
      <c r="F146" s="43"/>
      <c r="G146" s="43"/>
      <c r="H146" s="43"/>
    </row>
    <row r="147" spans="2:8" x14ac:dyDescent="0.2">
      <c r="B147" s="80"/>
      <c r="D147" s="43"/>
      <c r="E147" s="43"/>
      <c r="F147" s="43"/>
      <c r="G147" s="43"/>
      <c r="H147" s="43"/>
    </row>
    <row r="148" spans="2:8" x14ac:dyDescent="0.2">
      <c r="B148" s="80"/>
      <c r="D148" s="43"/>
      <c r="E148" s="43"/>
      <c r="F148" s="43"/>
      <c r="G148" s="43"/>
      <c r="H148" s="43"/>
    </row>
    <row r="149" spans="2:8" x14ac:dyDescent="0.2">
      <c r="B149" s="80"/>
      <c r="D149" s="43"/>
      <c r="E149" s="43"/>
      <c r="F149" s="43"/>
      <c r="G149" s="43"/>
      <c r="H149" s="43"/>
    </row>
    <row r="150" spans="2:8" x14ac:dyDescent="0.2">
      <c r="B150" s="80"/>
      <c r="D150" s="43"/>
      <c r="E150" s="43"/>
      <c r="F150" s="43"/>
      <c r="G150" s="43"/>
      <c r="H150" s="43"/>
    </row>
    <row r="151" spans="2:8" x14ac:dyDescent="0.2">
      <c r="B151" s="80"/>
      <c r="D151" s="43"/>
      <c r="E151" s="43"/>
      <c r="F151" s="43"/>
      <c r="G151" s="43"/>
      <c r="H151" s="43"/>
    </row>
    <row r="152" spans="2:8" x14ac:dyDescent="0.2">
      <c r="B152" s="80"/>
      <c r="D152" s="43"/>
      <c r="E152" s="43"/>
      <c r="F152" s="43"/>
      <c r="G152" s="43"/>
      <c r="H152" s="43"/>
    </row>
    <row r="153" spans="2:8" x14ac:dyDescent="0.2">
      <c r="B153" s="80"/>
      <c r="D153" s="43"/>
      <c r="E153" s="43"/>
      <c r="F153" s="43"/>
      <c r="G153" s="43"/>
      <c r="H153" s="43"/>
    </row>
    <row r="154" spans="2:8" x14ac:dyDescent="0.2">
      <c r="B154" s="80"/>
      <c r="D154" s="43"/>
      <c r="E154" s="43"/>
      <c r="F154" s="43"/>
      <c r="G154" s="43"/>
      <c r="H154" s="43"/>
    </row>
    <row r="155" spans="2:8" x14ac:dyDescent="0.2">
      <c r="B155" s="80"/>
      <c r="D155" s="43"/>
      <c r="E155" s="43"/>
      <c r="F155" s="43"/>
      <c r="G155" s="43"/>
      <c r="H155" s="43"/>
    </row>
    <row r="156" spans="2:8" x14ac:dyDescent="0.2">
      <c r="B156" s="80"/>
      <c r="D156" s="43"/>
      <c r="E156" s="43"/>
      <c r="F156" s="43"/>
      <c r="G156" s="43"/>
      <c r="H156" s="43"/>
    </row>
    <row r="157" spans="2:8" x14ac:dyDescent="0.2">
      <c r="B157" s="80"/>
      <c r="D157" s="43"/>
      <c r="E157" s="43"/>
      <c r="F157" s="43"/>
      <c r="G157" s="43"/>
      <c r="H157" s="43"/>
    </row>
    <row r="158" spans="2:8" x14ac:dyDescent="0.2">
      <c r="B158" s="80"/>
      <c r="D158" s="43"/>
      <c r="E158" s="43"/>
      <c r="F158" s="43"/>
      <c r="G158" s="43"/>
      <c r="H158" s="43"/>
    </row>
    <row r="159" spans="2:8" x14ac:dyDescent="0.2">
      <c r="B159" s="80"/>
      <c r="D159" s="43"/>
      <c r="E159" s="43"/>
      <c r="F159" s="43"/>
      <c r="G159" s="43"/>
      <c r="H159" s="43"/>
    </row>
    <row r="160" spans="2:8" x14ac:dyDescent="0.2">
      <c r="B160" s="80"/>
      <c r="D160" s="43"/>
      <c r="E160" s="43"/>
      <c r="F160" s="43"/>
      <c r="G160" s="43"/>
      <c r="H160" s="43"/>
    </row>
    <row r="161" spans="2:8" x14ac:dyDescent="0.2">
      <c r="B161" s="80"/>
      <c r="D161" s="43"/>
      <c r="E161" s="43"/>
      <c r="F161" s="43"/>
      <c r="G161" s="43"/>
      <c r="H161" s="43"/>
    </row>
    <row r="162" spans="2:8" x14ac:dyDescent="0.2">
      <c r="B162" s="80"/>
      <c r="D162" s="43"/>
      <c r="E162" s="43"/>
      <c r="F162" s="43"/>
      <c r="G162" s="43"/>
      <c r="H162" s="43"/>
    </row>
    <row r="163" spans="2:8" x14ac:dyDescent="0.2">
      <c r="B163" s="80"/>
      <c r="D163" s="43"/>
      <c r="E163" s="43"/>
      <c r="F163" s="43"/>
      <c r="G163" s="43"/>
      <c r="H163" s="43"/>
    </row>
    <row r="164" spans="2:8" x14ac:dyDescent="0.2">
      <c r="B164" s="80"/>
      <c r="D164" s="43"/>
      <c r="E164" s="43"/>
      <c r="F164" s="43"/>
      <c r="G164" s="43"/>
      <c r="H164" s="43"/>
    </row>
    <row r="165" spans="2:8" x14ac:dyDescent="0.2">
      <c r="B165" s="80"/>
      <c r="D165" s="43"/>
      <c r="E165" s="43"/>
      <c r="F165" s="43"/>
      <c r="G165" s="43"/>
      <c r="H165" s="43"/>
    </row>
    <row r="166" spans="2:8" x14ac:dyDescent="0.2">
      <c r="B166" s="80"/>
      <c r="D166" s="43"/>
      <c r="E166" s="43"/>
      <c r="F166" s="43"/>
      <c r="G166" s="43"/>
      <c r="H166" s="43"/>
    </row>
    <row r="167" spans="2:8" x14ac:dyDescent="0.2">
      <c r="B167" s="80"/>
      <c r="D167" s="43"/>
      <c r="E167" s="43"/>
      <c r="F167" s="43"/>
      <c r="G167" s="43"/>
      <c r="H167" s="43"/>
    </row>
    <row r="168" spans="2:8" x14ac:dyDescent="0.2">
      <c r="B168" s="80"/>
      <c r="D168" s="43"/>
      <c r="E168" s="43"/>
      <c r="F168" s="43"/>
      <c r="G168" s="43"/>
      <c r="H168" s="43"/>
    </row>
    <row r="169" spans="2:8" x14ac:dyDescent="0.2">
      <c r="B169" s="80"/>
      <c r="D169" s="43"/>
      <c r="E169" s="43"/>
      <c r="F169" s="43"/>
      <c r="G169" s="43"/>
      <c r="H169" s="43"/>
    </row>
    <row r="170" spans="2:8" x14ac:dyDescent="0.2">
      <c r="B170" s="80"/>
      <c r="D170" s="43"/>
      <c r="E170" s="43"/>
      <c r="F170" s="43"/>
      <c r="G170" s="43"/>
      <c r="H170" s="43"/>
    </row>
    <row r="171" spans="2:8" x14ac:dyDescent="0.2">
      <c r="B171" s="80"/>
      <c r="D171" s="43"/>
      <c r="E171" s="43"/>
      <c r="F171" s="43"/>
      <c r="G171" s="43"/>
      <c r="H171" s="43"/>
    </row>
    <row r="172" spans="2:8" x14ac:dyDescent="0.2">
      <c r="B172" s="80"/>
      <c r="D172" s="43"/>
      <c r="E172" s="43"/>
      <c r="F172" s="43"/>
      <c r="G172" s="43"/>
      <c r="H172" s="43"/>
    </row>
    <row r="173" spans="2:8" x14ac:dyDescent="0.2">
      <c r="B173" s="80"/>
      <c r="D173" s="43"/>
      <c r="E173" s="43"/>
      <c r="F173" s="43"/>
      <c r="G173" s="43"/>
      <c r="H173" s="43"/>
    </row>
    <row r="174" spans="2:8" x14ac:dyDescent="0.2">
      <c r="B174" s="80"/>
      <c r="D174" s="43"/>
      <c r="E174" s="43"/>
      <c r="F174" s="43"/>
      <c r="G174" s="43"/>
      <c r="H174" s="43"/>
    </row>
    <row r="175" spans="2:8" x14ac:dyDescent="0.2">
      <c r="B175" s="80"/>
      <c r="D175" s="43"/>
      <c r="E175" s="43"/>
      <c r="F175" s="43"/>
      <c r="G175" s="43"/>
      <c r="H175" s="43"/>
    </row>
    <row r="176" spans="2:8" x14ac:dyDescent="0.2">
      <c r="B176" s="80"/>
      <c r="D176" s="43"/>
      <c r="E176" s="43"/>
      <c r="F176" s="43"/>
      <c r="G176" s="43"/>
      <c r="H176" s="43"/>
    </row>
    <row r="177" spans="2:8" x14ac:dyDescent="0.2">
      <c r="B177" s="80"/>
      <c r="D177" s="43"/>
      <c r="E177" s="43"/>
      <c r="F177" s="43"/>
      <c r="G177" s="43"/>
      <c r="H177" s="43"/>
    </row>
    <row r="178" spans="2:8" x14ac:dyDescent="0.2">
      <c r="B178" s="80"/>
      <c r="D178" s="43"/>
      <c r="E178" s="43"/>
      <c r="F178" s="43"/>
      <c r="G178" s="43"/>
      <c r="H178" s="43"/>
    </row>
    <row r="179" spans="2:8" x14ac:dyDescent="0.2">
      <c r="B179" s="80"/>
      <c r="D179" s="43"/>
      <c r="E179" s="43"/>
      <c r="F179" s="43"/>
      <c r="G179" s="43"/>
      <c r="H179" s="43"/>
    </row>
    <row r="180" spans="2:8" x14ac:dyDescent="0.2">
      <c r="B180" s="80"/>
      <c r="D180" s="43"/>
      <c r="E180" s="43"/>
      <c r="F180" s="43"/>
      <c r="G180" s="43"/>
      <c r="H180" s="43"/>
    </row>
    <row r="181" spans="2:8" x14ac:dyDescent="0.2">
      <c r="B181" s="80"/>
      <c r="D181" s="43"/>
      <c r="E181" s="43"/>
      <c r="F181" s="43"/>
      <c r="G181" s="43"/>
      <c r="H181" s="43"/>
    </row>
    <row r="182" spans="2:8" x14ac:dyDescent="0.2">
      <c r="B182" s="80"/>
      <c r="D182" s="43"/>
      <c r="E182" s="43"/>
      <c r="F182" s="43"/>
      <c r="G182" s="43"/>
      <c r="H182" s="43"/>
    </row>
    <row r="183" spans="2:8" x14ac:dyDescent="0.2">
      <c r="B183" s="80"/>
      <c r="D183" s="43"/>
      <c r="E183" s="43"/>
      <c r="F183" s="43"/>
      <c r="G183" s="43"/>
      <c r="H183" s="43"/>
    </row>
    <row r="184" spans="2:8" x14ac:dyDescent="0.2">
      <c r="B184" s="80"/>
      <c r="D184" s="43"/>
      <c r="E184" s="43"/>
      <c r="F184" s="43"/>
      <c r="G184" s="43"/>
      <c r="H184" s="43"/>
    </row>
    <row r="185" spans="2:8" x14ac:dyDescent="0.2">
      <c r="B185" s="80"/>
      <c r="D185" s="43"/>
      <c r="E185" s="43"/>
      <c r="F185" s="43"/>
      <c r="G185" s="43"/>
      <c r="H185" s="43"/>
    </row>
    <row r="186" spans="2:8" x14ac:dyDescent="0.2">
      <c r="B186" s="80"/>
      <c r="D186" s="43"/>
      <c r="E186" s="43"/>
      <c r="F186" s="43"/>
      <c r="G186" s="43"/>
      <c r="H186" s="43"/>
    </row>
    <row r="187" spans="2:8" x14ac:dyDescent="0.2">
      <c r="B187" s="80"/>
      <c r="D187" s="43"/>
      <c r="E187" s="43"/>
      <c r="F187" s="43"/>
      <c r="G187" s="43"/>
      <c r="H187" s="43"/>
    </row>
    <row r="188" spans="2:8" x14ac:dyDescent="0.2">
      <c r="B188" s="80"/>
      <c r="D188" s="43"/>
      <c r="E188" s="43"/>
      <c r="F188" s="43"/>
      <c r="G188" s="43"/>
      <c r="H188" s="43"/>
    </row>
    <row r="189" spans="2:8" x14ac:dyDescent="0.2">
      <c r="B189" s="80"/>
      <c r="D189" s="43"/>
      <c r="E189" s="43"/>
      <c r="F189" s="43"/>
      <c r="G189" s="43"/>
      <c r="H189" s="43"/>
    </row>
    <row r="190" spans="2:8" x14ac:dyDescent="0.2">
      <c r="B190" s="80"/>
      <c r="D190" s="43"/>
      <c r="E190" s="43"/>
      <c r="F190" s="43"/>
      <c r="G190" s="43"/>
      <c r="H190" s="43"/>
    </row>
    <row r="191" spans="2:8" x14ac:dyDescent="0.2">
      <c r="B191" s="80"/>
      <c r="D191" s="43"/>
      <c r="E191" s="43"/>
      <c r="F191" s="43"/>
      <c r="G191" s="43"/>
      <c r="H191" s="43"/>
    </row>
    <row r="192" spans="2:8" x14ac:dyDescent="0.2">
      <c r="B192" s="80"/>
      <c r="D192" s="43"/>
      <c r="E192" s="43"/>
      <c r="F192" s="43"/>
      <c r="G192" s="43"/>
      <c r="H192" s="43"/>
    </row>
    <row r="193" spans="2:8" x14ac:dyDescent="0.2">
      <c r="B193" s="80"/>
      <c r="D193" s="43"/>
      <c r="E193" s="43"/>
      <c r="F193" s="43"/>
      <c r="G193" s="43"/>
      <c r="H193" s="43"/>
    </row>
    <row r="194" spans="2:8" x14ac:dyDescent="0.2">
      <c r="B194" s="80"/>
      <c r="D194" s="43"/>
      <c r="E194" s="43"/>
      <c r="F194" s="43"/>
      <c r="G194" s="43"/>
      <c r="H194" s="43"/>
    </row>
    <row r="195" spans="2:8" x14ac:dyDescent="0.2">
      <c r="B195" s="80"/>
      <c r="D195" s="43"/>
      <c r="E195" s="43"/>
      <c r="F195" s="43"/>
      <c r="G195" s="43"/>
      <c r="H195" s="43"/>
    </row>
    <row r="196" spans="2:8" x14ac:dyDescent="0.2">
      <c r="B196" s="80"/>
      <c r="D196" s="43"/>
      <c r="E196" s="43"/>
      <c r="F196" s="43"/>
      <c r="G196" s="43"/>
      <c r="H196" s="43"/>
    </row>
    <row r="197" spans="2:8" x14ac:dyDescent="0.2">
      <c r="B197" s="80"/>
      <c r="D197" s="43"/>
      <c r="E197" s="43"/>
      <c r="F197" s="43"/>
      <c r="G197" s="43"/>
      <c r="H197" s="43"/>
    </row>
    <row r="198" spans="2:8" x14ac:dyDescent="0.2">
      <c r="B198" s="80"/>
      <c r="D198" s="43"/>
      <c r="E198" s="43"/>
      <c r="F198" s="43"/>
      <c r="G198" s="43"/>
      <c r="H198" s="43"/>
    </row>
    <row r="199" spans="2:8" x14ac:dyDescent="0.2">
      <c r="B199" s="80"/>
      <c r="D199" s="43"/>
      <c r="E199" s="43"/>
      <c r="F199" s="43"/>
      <c r="G199" s="43"/>
      <c r="H199" s="43"/>
    </row>
    <row r="200" spans="2:8" x14ac:dyDescent="0.2">
      <c r="B200" s="80"/>
      <c r="D200" s="43"/>
      <c r="E200" s="43"/>
      <c r="F200" s="43"/>
      <c r="G200" s="43"/>
      <c r="H200" s="43"/>
    </row>
    <row r="201" spans="2:8" x14ac:dyDescent="0.2">
      <c r="B201" s="80"/>
      <c r="D201" s="43"/>
      <c r="E201" s="43"/>
      <c r="F201" s="43"/>
      <c r="G201" s="43"/>
      <c r="H201" s="43"/>
    </row>
    <row r="202" spans="2:8" x14ac:dyDescent="0.2">
      <c r="B202" s="80"/>
      <c r="D202" s="43"/>
      <c r="E202" s="43"/>
      <c r="F202" s="43"/>
      <c r="G202" s="43"/>
      <c r="H202" s="43"/>
    </row>
    <row r="203" spans="2:8" x14ac:dyDescent="0.2">
      <c r="B203" s="80"/>
      <c r="D203" s="43"/>
      <c r="E203" s="43"/>
      <c r="F203" s="43"/>
      <c r="G203" s="43"/>
      <c r="H203" s="43"/>
    </row>
    <row r="204" spans="2:8" x14ac:dyDescent="0.2">
      <c r="B204" s="80"/>
      <c r="D204" s="43"/>
      <c r="E204" s="43"/>
      <c r="F204" s="43"/>
      <c r="G204" s="43"/>
      <c r="H204" s="43"/>
    </row>
    <row r="205" spans="2:8" x14ac:dyDescent="0.2">
      <c r="B205" s="80"/>
      <c r="D205" s="43"/>
      <c r="E205" s="43"/>
      <c r="F205" s="43"/>
      <c r="G205" s="43"/>
      <c r="H205" s="43"/>
    </row>
    <row r="206" spans="2:8" x14ac:dyDescent="0.2">
      <c r="B206" s="80"/>
      <c r="D206" s="43"/>
      <c r="E206" s="43"/>
      <c r="F206" s="43"/>
      <c r="G206" s="43"/>
      <c r="H206" s="43"/>
    </row>
    <row r="207" spans="2:8" x14ac:dyDescent="0.2">
      <c r="B207" s="80"/>
      <c r="D207" s="43"/>
      <c r="E207" s="43"/>
      <c r="F207" s="43"/>
      <c r="G207" s="43"/>
      <c r="H207" s="43"/>
    </row>
    <row r="208" spans="2:8" x14ac:dyDescent="0.2">
      <c r="B208" s="80"/>
      <c r="D208" s="43"/>
      <c r="E208" s="43"/>
      <c r="F208" s="43"/>
      <c r="G208" s="43"/>
      <c r="H208" s="43"/>
    </row>
    <row r="209" spans="2:8" x14ac:dyDescent="0.2">
      <c r="B209" s="80"/>
      <c r="D209" s="43"/>
      <c r="E209" s="43"/>
      <c r="F209" s="43"/>
      <c r="G209" s="43"/>
      <c r="H209" s="43"/>
    </row>
    <row r="210" spans="2:8" x14ac:dyDescent="0.2">
      <c r="B210" s="80"/>
      <c r="D210" s="43"/>
      <c r="E210" s="43"/>
      <c r="F210" s="43"/>
      <c r="G210" s="43"/>
      <c r="H210" s="43"/>
    </row>
    <row r="211" spans="2:8" x14ac:dyDescent="0.2">
      <c r="B211" s="80"/>
      <c r="D211" s="43"/>
      <c r="E211" s="43"/>
      <c r="F211" s="43"/>
      <c r="G211" s="43"/>
      <c r="H211" s="43"/>
    </row>
    <row r="212" spans="2:8" x14ac:dyDescent="0.2">
      <c r="B212" s="80"/>
      <c r="D212" s="43"/>
      <c r="E212" s="43"/>
      <c r="F212" s="43"/>
      <c r="G212" s="43"/>
      <c r="H212" s="43"/>
    </row>
    <row r="213" spans="2:8" x14ac:dyDescent="0.2">
      <c r="B213" s="80"/>
      <c r="D213" s="43"/>
      <c r="E213" s="43"/>
      <c r="F213" s="43"/>
      <c r="G213" s="43"/>
      <c r="H213" s="43"/>
    </row>
    <row r="214" spans="2:8" x14ac:dyDescent="0.2">
      <c r="B214" s="80"/>
      <c r="D214" s="43"/>
      <c r="E214" s="43"/>
      <c r="F214" s="43"/>
      <c r="G214" s="43"/>
      <c r="H214" s="43"/>
    </row>
    <row r="215" spans="2:8" x14ac:dyDescent="0.2">
      <c r="B215" s="80"/>
      <c r="D215" s="43"/>
      <c r="E215" s="43"/>
      <c r="F215" s="43"/>
      <c r="G215" s="43"/>
      <c r="H215" s="43"/>
    </row>
    <row r="216" spans="2:8" x14ac:dyDescent="0.2">
      <c r="B216" s="80"/>
      <c r="D216" s="43"/>
      <c r="E216" s="43"/>
      <c r="F216" s="43"/>
      <c r="G216" s="43"/>
      <c r="H216" s="43"/>
    </row>
    <row r="217" spans="2:8" x14ac:dyDescent="0.2">
      <c r="B217" s="80"/>
      <c r="D217" s="43"/>
      <c r="E217" s="43"/>
      <c r="F217" s="43"/>
      <c r="G217" s="43"/>
      <c r="H217" s="43"/>
    </row>
    <row r="218" spans="2:8" x14ac:dyDescent="0.2">
      <c r="B218" s="80"/>
      <c r="D218" s="43"/>
      <c r="E218" s="43"/>
      <c r="F218" s="43"/>
      <c r="G218" s="43"/>
      <c r="H218" s="43"/>
    </row>
    <row r="219" spans="2:8" x14ac:dyDescent="0.2">
      <c r="B219" s="80"/>
      <c r="D219" s="43"/>
      <c r="E219" s="43"/>
      <c r="F219" s="43"/>
      <c r="G219" s="43"/>
      <c r="H219" s="43"/>
    </row>
    <row r="220" spans="2:8" x14ac:dyDescent="0.2">
      <c r="B220" s="80"/>
      <c r="D220" s="43"/>
      <c r="E220" s="43"/>
      <c r="F220" s="43"/>
      <c r="G220" s="43"/>
      <c r="H220" s="43"/>
    </row>
    <row r="221" spans="2:8" x14ac:dyDescent="0.2">
      <c r="B221" s="80"/>
      <c r="D221" s="43"/>
      <c r="E221" s="43"/>
      <c r="F221" s="43"/>
      <c r="G221" s="43"/>
      <c r="H221" s="43"/>
    </row>
    <row r="222" spans="2:8" x14ac:dyDescent="0.2">
      <c r="B222" s="80"/>
      <c r="D222" s="43"/>
      <c r="E222" s="43"/>
      <c r="F222" s="43"/>
      <c r="G222" s="43"/>
      <c r="H222" s="43"/>
    </row>
    <row r="223" spans="2:8" x14ac:dyDescent="0.2">
      <c r="B223" s="80"/>
      <c r="D223" s="43"/>
      <c r="E223" s="43"/>
      <c r="F223" s="43"/>
      <c r="G223" s="43"/>
      <c r="H223" s="43"/>
    </row>
    <row r="224" spans="2:8" x14ac:dyDescent="0.2">
      <c r="B224" s="80"/>
      <c r="D224" s="43"/>
      <c r="E224" s="43"/>
      <c r="F224" s="43"/>
      <c r="G224" s="43"/>
      <c r="H224" s="43"/>
    </row>
    <row r="225" spans="2:8" x14ac:dyDescent="0.2">
      <c r="B225" s="80"/>
      <c r="D225" s="43"/>
      <c r="E225" s="43"/>
      <c r="F225" s="43"/>
      <c r="G225" s="43"/>
      <c r="H225" s="43"/>
    </row>
    <row r="226" spans="2:8" x14ac:dyDescent="0.2">
      <c r="B226" s="80"/>
      <c r="D226" s="43"/>
      <c r="E226" s="43"/>
      <c r="F226" s="43"/>
      <c r="G226" s="43"/>
      <c r="H226" s="43"/>
    </row>
    <row r="227" spans="2:8" x14ac:dyDescent="0.2">
      <c r="B227" s="80"/>
      <c r="D227" s="43"/>
      <c r="E227" s="43"/>
      <c r="F227" s="43"/>
      <c r="G227" s="43"/>
      <c r="H227" s="43"/>
    </row>
    <row r="228" spans="2:8" x14ac:dyDescent="0.2">
      <c r="B228" s="80"/>
      <c r="D228" s="43"/>
      <c r="E228" s="43"/>
      <c r="F228" s="43"/>
      <c r="G228" s="43"/>
      <c r="H228" s="43"/>
    </row>
    <row r="229" spans="2:8" x14ac:dyDescent="0.2">
      <c r="B229" s="80"/>
      <c r="D229" s="43"/>
      <c r="E229" s="43"/>
      <c r="F229" s="43"/>
      <c r="G229" s="43"/>
      <c r="H229" s="43"/>
    </row>
    <row r="230" spans="2:8" x14ac:dyDescent="0.2">
      <c r="B230" s="80"/>
      <c r="D230" s="43"/>
      <c r="E230" s="43"/>
      <c r="F230" s="43"/>
      <c r="G230" s="43"/>
      <c r="H230" s="43"/>
    </row>
    <row r="231" spans="2:8" x14ac:dyDescent="0.2">
      <c r="B231" s="80"/>
      <c r="D231" s="43"/>
      <c r="E231" s="43"/>
      <c r="F231" s="43"/>
      <c r="G231" s="43"/>
      <c r="H231" s="43"/>
    </row>
    <row r="232" spans="2:8" x14ac:dyDescent="0.2">
      <c r="B232" s="80"/>
      <c r="D232" s="43"/>
      <c r="E232" s="43"/>
      <c r="F232" s="43"/>
      <c r="G232" s="43"/>
      <c r="H232" s="43"/>
    </row>
    <row r="233" spans="2:8" x14ac:dyDescent="0.2">
      <c r="B233" s="80"/>
      <c r="D233" s="43"/>
      <c r="E233" s="43"/>
      <c r="F233" s="43"/>
      <c r="G233" s="43"/>
      <c r="H233" s="43"/>
    </row>
    <row r="234" spans="2:8" x14ac:dyDescent="0.2">
      <c r="B234" s="80"/>
      <c r="D234" s="43"/>
      <c r="E234" s="43"/>
      <c r="F234" s="43"/>
      <c r="G234" s="43"/>
      <c r="H234" s="43"/>
    </row>
    <row r="235" spans="2:8" x14ac:dyDescent="0.2">
      <c r="B235" s="80"/>
      <c r="D235" s="43"/>
      <c r="E235" s="43"/>
      <c r="F235" s="43"/>
      <c r="G235" s="43"/>
      <c r="H235" s="43"/>
    </row>
    <row r="236" spans="2:8" x14ac:dyDescent="0.2">
      <c r="B236" s="80"/>
      <c r="D236" s="43"/>
      <c r="E236" s="43"/>
      <c r="F236" s="43"/>
      <c r="G236" s="43"/>
      <c r="H236" s="43"/>
    </row>
    <row r="237" spans="2:8" x14ac:dyDescent="0.2">
      <c r="B237" s="80"/>
      <c r="D237" s="43"/>
      <c r="E237" s="43"/>
      <c r="F237" s="43"/>
      <c r="G237" s="43"/>
      <c r="H237" s="43"/>
    </row>
    <row r="238" spans="2:8" x14ac:dyDescent="0.2">
      <c r="B238" s="80"/>
      <c r="D238" s="43"/>
      <c r="E238" s="43"/>
      <c r="F238" s="43"/>
      <c r="G238" s="43"/>
      <c r="H238" s="43"/>
    </row>
    <row r="239" spans="2:8" x14ac:dyDescent="0.2">
      <c r="B239" s="80"/>
      <c r="D239" s="43"/>
      <c r="E239" s="43"/>
      <c r="F239" s="43"/>
      <c r="G239" s="43"/>
      <c r="H239" s="43"/>
    </row>
    <row r="240" spans="2:8" x14ac:dyDescent="0.2">
      <c r="B240" s="80"/>
      <c r="D240" s="43"/>
      <c r="E240" s="43"/>
      <c r="F240" s="43"/>
      <c r="G240" s="43"/>
      <c r="H240" s="43"/>
    </row>
    <row r="241" spans="2:8" x14ac:dyDescent="0.2">
      <c r="B241" s="80"/>
      <c r="D241" s="43"/>
      <c r="E241" s="43"/>
      <c r="F241" s="43"/>
      <c r="G241" s="43"/>
      <c r="H241" s="43"/>
    </row>
    <row r="242" spans="2:8" x14ac:dyDescent="0.2">
      <c r="B242" s="80"/>
      <c r="D242" s="43"/>
      <c r="E242" s="43"/>
      <c r="F242" s="43"/>
      <c r="G242" s="43"/>
      <c r="H242" s="43"/>
    </row>
    <row r="243" spans="2:8" x14ac:dyDescent="0.2">
      <c r="B243" s="80"/>
      <c r="D243" s="43"/>
      <c r="E243" s="43"/>
      <c r="F243" s="43"/>
      <c r="G243" s="43"/>
      <c r="H243" s="43"/>
    </row>
    <row r="244" spans="2:8" x14ac:dyDescent="0.2">
      <c r="B244" s="80"/>
      <c r="D244" s="43"/>
      <c r="E244" s="43"/>
      <c r="F244" s="43"/>
      <c r="G244" s="43"/>
      <c r="H244" s="43"/>
    </row>
    <row r="245" spans="2:8" x14ac:dyDescent="0.2">
      <c r="B245" s="80"/>
      <c r="D245" s="43"/>
      <c r="E245" s="43"/>
      <c r="F245" s="43"/>
      <c r="G245" s="43"/>
      <c r="H245" s="43"/>
    </row>
    <row r="246" spans="2:8" x14ac:dyDescent="0.2">
      <c r="B246" s="80"/>
      <c r="D246" s="43"/>
      <c r="E246" s="43"/>
      <c r="F246" s="43"/>
      <c r="G246" s="43"/>
      <c r="H246" s="43"/>
    </row>
    <row r="247" spans="2:8" x14ac:dyDescent="0.2">
      <c r="B247" s="80"/>
      <c r="D247" s="43"/>
      <c r="E247" s="43"/>
      <c r="F247" s="43"/>
      <c r="G247" s="43"/>
      <c r="H247" s="43"/>
    </row>
    <row r="248" spans="2:8" x14ac:dyDescent="0.2">
      <c r="B248" s="80"/>
      <c r="D248" s="43"/>
      <c r="E248" s="43"/>
      <c r="F248" s="43"/>
      <c r="G248" s="43"/>
      <c r="H248" s="43"/>
    </row>
    <row r="249" spans="2:8" x14ac:dyDescent="0.2">
      <c r="B249" s="80"/>
      <c r="D249" s="43"/>
      <c r="E249" s="43"/>
      <c r="F249" s="43"/>
      <c r="G249" s="43"/>
      <c r="H249" s="43"/>
    </row>
    <row r="250" spans="2:8" x14ac:dyDescent="0.2">
      <c r="B250" s="80"/>
      <c r="D250" s="43"/>
      <c r="E250" s="43"/>
      <c r="F250" s="43"/>
      <c r="G250" s="43"/>
      <c r="H250" s="43"/>
    </row>
    <row r="251" spans="2:8" x14ac:dyDescent="0.2">
      <c r="B251" s="80"/>
      <c r="D251" s="43"/>
      <c r="E251" s="43"/>
      <c r="F251" s="43"/>
      <c r="G251" s="43"/>
      <c r="H251" s="43"/>
    </row>
    <row r="252" spans="2:8" x14ac:dyDescent="0.2">
      <c r="B252" s="80"/>
      <c r="D252" s="43"/>
      <c r="E252" s="43"/>
      <c r="F252" s="43"/>
      <c r="G252" s="43"/>
      <c r="H252" s="43"/>
    </row>
    <row r="253" spans="2:8" x14ac:dyDescent="0.2">
      <c r="B253" s="80"/>
      <c r="D253" s="43"/>
      <c r="E253" s="43"/>
      <c r="F253" s="43"/>
      <c r="G253" s="43"/>
      <c r="H253" s="43"/>
    </row>
    <row r="254" spans="2:8" x14ac:dyDescent="0.2">
      <c r="B254" s="80"/>
      <c r="D254" s="43"/>
      <c r="E254" s="43"/>
      <c r="F254" s="43"/>
      <c r="G254" s="43"/>
      <c r="H254" s="43"/>
    </row>
    <row r="255" spans="2:8" x14ac:dyDescent="0.2">
      <c r="B255" s="80"/>
      <c r="D255" s="43"/>
      <c r="E255" s="43"/>
      <c r="F255" s="43"/>
      <c r="G255" s="43"/>
      <c r="H255" s="43"/>
    </row>
    <row r="256" spans="2:8" x14ac:dyDescent="0.2">
      <c r="B256" s="80"/>
      <c r="D256" s="43"/>
      <c r="E256" s="43"/>
      <c r="F256" s="43"/>
      <c r="G256" s="43"/>
      <c r="H256" s="43"/>
    </row>
    <row r="257" spans="2:8" x14ac:dyDescent="0.2">
      <c r="B257" s="80"/>
      <c r="D257" s="43"/>
      <c r="E257" s="43"/>
      <c r="F257" s="43"/>
      <c r="G257" s="43"/>
      <c r="H257" s="43"/>
    </row>
    <row r="258" spans="2:8" x14ac:dyDescent="0.2">
      <c r="B258" s="80"/>
      <c r="D258" s="43"/>
      <c r="E258" s="43"/>
      <c r="F258" s="43"/>
      <c r="G258" s="43"/>
      <c r="H258" s="43"/>
    </row>
    <row r="259" spans="2:8" x14ac:dyDescent="0.2">
      <c r="B259" s="80"/>
      <c r="D259" s="43"/>
      <c r="E259" s="43"/>
      <c r="F259" s="43"/>
      <c r="G259" s="43"/>
      <c r="H259" s="43"/>
    </row>
    <row r="260" spans="2:8" x14ac:dyDescent="0.2">
      <c r="B260" s="80"/>
      <c r="D260" s="43"/>
      <c r="E260" s="43"/>
      <c r="F260" s="43"/>
      <c r="G260" s="43"/>
      <c r="H260" s="43"/>
    </row>
    <row r="261" spans="2:8" x14ac:dyDescent="0.2">
      <c r="B261" s="80"/>
      <c r="D261" s="43"/>
      <c r="E261" s="43"/>
      <c r="F261" s="43"/>
      <c r="G261" s="43"/>
      <c r="H261" s="43"/>
    </row>
    <row r="262" spans="2:8" x14ac:dyDescent="0.2">
      <c r="B262" s="80"/>
      <c r="D262" s="43"/>
      <c r="E262" s="43"/>
      <c r="F262" s="43"/>
      <c r="G262" s="43"/>
      <c r="H262" s="43"/>
    </row>
    <row r="263" spans="2:8" x14ac:dyDescent="0.2">
      <c r="B263" s="80"/>
      <c r="D263" s="43"/>
      <c r="E263" s="43"/>
      <c r="F263" s="43"/>
      <c r="G263" s="43"/>
      <c r="H263" s="43"/>
    </row>
    <row r="264" spans="2:8" x14ac:dyDescent="0.2">
      <c r="B264" s="80"/>
      <c r="D264" s="43"/>
      <c r="E264" s="43"/>
      <c r="F264" s="43"/>
      <c r="G264" s="43"/>
      <c r="H264" s="43"/>
    </row>
    <row r="265" spans="2:8" x14ac:dyDescent="0.2">
      <c r="B265" s="80"/>
      <c r="D265" s="43"/>
      <c r="E265" s="43"/>
      <c r="F265" s="43"/>
      <c r="G265" s="43"/>
      <c r="H265" s="43"/>
    </row>
    <row r="266" spans="2:8" x14ac:dyDescent="0.2">
      <c r="B266" s="80"/>
      <c r="D266" s="43"/>
      <c r="E266" s="43"/>
      <c r="F266" s="43"/>
      <c r="G266" s="43"/>
      <c r="H266" s="43"/>
    </row>
    <row r="267" spans="2:8" x14ac:dyDescent="0.2">
      <c r="B267" s="80"/>
      <c r="D267" s="43"/>
      <c r="E267" s="43"/>
      <c r="F267" s="43"/>
      <c r="G267" s="43"/>
      <c r="H267" s="43"/>
    </row>
    <row r="268" spans="2:8" x14ac:dyDescent="0.2">
      <c r="B268" s="80"/>
      <c r="D268" s="43"/>
      <c r="E268" s="43"/>
      <c r="F268" s="43"/>
      <c r="G268" s="43"/>
      <c r="H268" s="43"/>
    </row>
    <row r="269" spans="2:8" x14ac:dyDescent="0.2">
      <c r="B269" s="80"/>
      <c r="D269" s="43"/>
      <c r="E269" s="43"/>
      <c r="F269" s="43"/>
      <c r="G269" s="43"/>
      <c r="H269" s="43"/>
    </row>
    <row r="270" spans="2:8" x14ac:dyDescent="0.2">
      <c r="B270" s="80"/>
      <c r="D270" s="43"/>
      <c r="E270" s="43"/>
      <c r="F270" s="43"/>
      <c r="G270" s="43"/>
      <c r="H270" s="43"/>
    </row>
    <row r="271" spans="2:8" x14ac:dyDescent="0.2">
      <c r="B271" s="80"/>
      <c r="D271" s="43"/>
      <c r="E271" s="43"/>
      <c r="F271" s="43"/>
      <c r="G271" s="43"/>
      <c r="H271" s="43"/>
    </row>
    <row r="272" spans="2:8" x14ac:dyDescent="0.2">
      <c r="B272" s="80"/>
      <c r="D272" s="43"/>
      <c r="E272" s="43"/>
      <c r="F272" s="43"/>
      <c r="G272" s="43"/>
      <c r="H272" s="43"/>
    </row>
    <row r="273" spans="2:8" x14ac:dyDescent="0.2">
      <c r="B273" s="80"/>
      <c r="D273" s="43"/>
      <c r="E273" s="43"/>
      <c r="F273" s="43"/>
      <c r="G273" s="43"/>
      <c r="H273" s="43"/>
    </row>
    <row r="274" spans="2:8" x14ac:dyDescent="0.2">
      <c r="B274" s="80"/>
      <c r="D274" s="43"/>
      <c r="E274" s="43"/>
      <c r="F274" s="43"/>
      <c r="G274" s="43"/>
      <c r="H274" s="43"/>
    </row>
    <row r="275" spans="2:8" x14ac:dyDescent="0.2">
      <c r="B275" s="80"/>
      <c r="D275" s="43"/>
      <c r="E275" s="43"/>
      <c r="F275" s="43"/>
      <c r="G275" s="43"/>
      <c r="H275" s="43"/>
    </row>
    <row r="276" spans="2:8" x14ac:dyDescent="0.2">
      <c r="B276" s="80"/>
      <c r="D276" s="43"/>
      <c r="E276" s="43"/>
      <c r="F276" s="43"/>
      <c r="G276" s="43"/>
      <c r="H276" s="43"/>
    </row>
    <row r="277" spans="2:8" x14ac:dyDescent="0.2">
      <c r="B277" s="80"/>
      <c r="D277" s="43"/>
      <c r="E277" s="43"/>
      <c r="F277" s="43"/>
      <c r="G277" s="43"/>
      <c r="H277" s="43"/>
    </row>
    <row r="278" spans="2:8" x14ac:dyDescent="0.2">
      <c r="B278" s="80"/>
      <c r="D278" s="43"/>
      <c r="E278" s="43"/>
      <c r="F278" s="43"/>
      <c r="G278" s="43"/>
      <c r="H278" s="43"/>
    </row>
    <row r="279" spans="2:8" x14ac:dyDescent="0.2">
      <c r="B279" s="80"/>
      <c r="D279" s="43"/>
      <c r="E279" s="43"/>
      <c r="F279" s="43"/>
      <c r="G279" s="43"/>
      <c r="H279" s="43"/>
    </row>
    <row r="280" spans="2:8" x14ac:dyDescent="0.2">
      <c r="B280" s="80"/>
      <c r="D280" s="43"/>
      <c r="E280" s="43"/>
      <c r="F280" s="43"/>
      <c r="G280" s="43"/>
      <c r="H280" s="43"/>
    </row>
    <row r="281" spans="2:8" x14ac:dyDescent="0.2">
      <c r="B281" s="80"/>
      <c r="D281" s="43"/>
      <c r="E281" s="43"/>
      <c r="F281" s="43"/>
      <c r="G281" s="43"/>
      <c r="H281" s="43"/>
    </row>
    <row r="282" spans="2:8" x14ac:dyDescent="0.2">
      <c r="B282" s="80"/>
      <c r="D282" s="43"/>
      <c r="E282" s="43"/>
      <c r="F282" s="43"/>
      <c r="G282" s="43"/>
      <c r="H282" s="43"/>
    </row>
    <row r="283" spans="2:8" x14ac:dyDescent="0.2">
      <c r="B283" s="80"/>
      <c r="D283" s="43"/>
      <c r="E283" s="43"/>
      <c r="F283" s="43"/>
      <c r="G283" s="43"/>
      <c r="H283" s="43"/>
    </row>
    <row r="284" spans="2:8" x14ac:dyDescent="0.2">
      <c r="B284" s="80"/>
      <c r="D284" s="43"/>
      <c r="E284" s="43"/>
      <c r="F284" s="43"/>
      <c r="G284" s="43"/>
      <c r="H284" s="43"/>
    </row>
    <row r="285" spans="2:8" x14ac:dyDescent="0.2">
      <c r="B285" s="80"/>
      <c r="D285" s="43"/>
      <c r="E285" s="43"/>
      <c r="F285" s="43"/>
      <c r="G285" s="43"/>
      <c r="H285" s="43"/>
    </row>
    <row r="286" spans="2:8" x14ac:dyDescent="0.2">
      <c r="B286" s="80"/>
      <c r="D286" s="43"/>
      <c r="E286" s="43"/>
      <c r="F286" s="43"/>
      <c r="G286" s="43"/>
      <c r="H286" s="43"/>
    </row>
    <row r="287" spans="2:8" x14ac:dyDescent="0.2">
      <c r="B287" s="80"/>
      <c r="D287" s="43"/>
      <c r="E287" s="43"/>
      <c r="F287" s="43"/>
      <c r="G287" s="43"/>
      <c r="H287" s="43"/>
    </row>
    <row r="288" spans="2:8" x14ac:dyDescent="0.2">
      <c r="B288" s="80"/>
      <c r="D288" s="43"/>
      <c r="E288" s="43"/>
      <c r="F288" s="43"/>
      <c r="G288" s="43"/>
      <c r="H288" s="43"/>
    </row>
    <row r="289" spans="2:8" x14ac:dyDescent="0.2">
      <c r="B289" s="80"/>
      <c r="D289" s="43"/>
      <c r="E289" s="43"/>
      <c r="F289" s="43"/>
      <c r="G289" s="43"/>
      <c r="H289" s="43"/>
    </row>
    <row r="290" spans="2:8" x14ac:dyDescent="0.2">
      <c r="B290" s="80"/>
      <c r="D290" s="43"/>
      <c r="E290" s="43"/>
      <c r="F290" s="43"/>
      <c r="G290" s="43"/>
      <c r="H290" s="43"/>
    </row>
    <row r="291" spans="2:8" x14ac:dyDescent="0.2">
      <c r="B291" s="80"/>
      <c r="D291" s="43"/>
      <c r="E291" s="43"/>
      <c r="F291" s="43"/>
      <c r="G291" s="43"/>
      <c r="H291" s="43"/>
    </row>
    <row r="292" spans="2:8" x14ac:dyDescent="0.2">
      <c r="B292" s="80"/>
      <c r="D292" s="43"/>
      <c r="E292" s="43"/>
      <c r="F292" s="43"/>
      <c r="G292" s="43"/>
      <c r="H292" s="43"/>
    </row>
    <row r="293" spans="2:8" x14ac:dyDescent="0.2">
      <c r="B293" s="80"/>
      <c r="D293" s="43"/>
      <c r="E293" s="43"/>
      <c r="F293" s="43"/>
      <c r="G293" s="43"/>
      <c r="H293" s="43"/>
    </row>
    <row r="294" spans="2:8" x14ac:dyDescent="0.2">
      <c r="B294" s="80"/>
      <c r="D294" s="43"/>
      <c r="E294" s="43"/>
      <c r="F294" s="43"/>
      <c r="G294" s="43"/>
      <c r="H294" s="43"/>
    </row>
    <row r="295" spans="2:8" x14ac:dyDescent="0.2">
      <c r="B295" s="80"/>
      <c r="D295" s="43"/>
      <c r="E295" s="43"/>
      <c r="F295" s="43"/>
      <c r="G295" s="43"/>
      <c r="H295" s="43"/>
    </row>
    <row r="296" spans="2:8" x14ac:dyDescent="0.2">
      <c r="B296" s="80"/>
      <c r="D296" s="43"/>
      <c r="E296" s="43"/>
      <c r="F296" s="43"/>
      <c r="G296" s="43"/>
      <c r="H296" s="43"/>
    </row>
    <row r="297" spans="2:8" x14ac:dyDescent="0.2">
      <c r="B297" s="80"/>
      <c r="D297" s="43"/>
      <c r="E297" s="43"/>
      <c r="F297" s="43"/>
      <c r="G297" s="43"/>
      <c r="H297" s="43"/>
    </row>
    <row r="298" spans="2:8" x14ac:dyDescent="0.2">
      <c r="B298" s="80"/>
      <c r="D298" s="43"/>
      <c r="E298" s="43"/>
      <c r="F298" s="43"/>
      <c r="G298" s="43"/>
      <c r="H298" s="43"/>
    </row>
    <row r="299" spans="2:8" x14ac:dyDescent="0.2">
      <c r="B299" s="80"/>
      <c r="D299" s="43"/>
      <c r="E299" s="43"/>
      <c r="F299" s="43"/>
      <c r="G299" s="43"/>
      <c r="H299" s="43"/>
    </row>
    <row r="300" spans="2:8" x14ac:dyDescent="0.2">
      <c r="B300" s="80"/>
      <c r="D300" s="43"/>
      <c r="E300" s="43"/>
      <c r="F300" s="43"/>
      <c r="G300" s="43"/>
      <c r="H300" s="43"/>
    </row>
    <row r="301" spans="2:8" x14ac:dyDescent="0.2">
      <c r="B301" s="80"/>
      <c r="D301" s="43"/>
      <c r="E301" s="43"/>
      <c r="F301" s="43"/>
      <c r="G301" s="43"/>
      <c r="H301" s="43"/>
    </row>
    <row r="302" spans="2:8" x14ac:dyDescent="0.2">
      <c r="B302" s="80"/>
      <c r="D302" s="43"/>
      <c r="E302" s="43"/>
      <c r="F302" s="43"/>
      <c r="G302" s="43"/>
      <c r="H302" s="43"/>
    </row>
    <row r="303" spans="2:8" x14ac:dyDescent="0.2">
      <c r="B303" s="80"/>
      <c r="D303" s="43"/>
      <c r="E303" s="43"/>
      <c r="F303" s="43"/>
      <c r="G303" s="43"/>
      <c r="H303" s="43"/>
    </row>
    <row r="304" spans="2:8" x14ac:dyDescent="0.2">
      <c r="B304" s="80"/>
      <c r="D304" s="43"/>
      <c r="E304" s="43"/>
      <c r="F304" s="43"/>
      <c r="G304" s="43"/>
      <c r="H304" s="43"/>
    </row>
    <row r="305" spans="2:8" x14ac:dyDescent="0.2">
      <c r="B305" s="80"/>
      <c r="D305" s="43"/>
      <c r="E305" s="43"/>
      <c r="F305" s="43"/>
      <c r="G305" s="43"/>
      <c r="H305" s="43"/>
    </row>
    <row r="306" spans="2:8" x14ac:dyDescent="0.2">
      <c r="B306" s="80"/>
      <c r="D306" s="43"/>
      <c r="E306" s="43"/>
      <c r="F306" s="43"/>
      <c r="G306" s="43"/>
      <c r="H306" s="43"/>
    </row>
    <row r="307" spans="2:8" x14ac:dyDescent="0.2">
      <c r="B307" s="80"/>
      <c r="D307" s="43"/>
      <c r="E307" s="43"/>
      <c r="F307" s="43"/>
      <c r="G307" s="43"/>
      <c r="H307" s="43"/>
    </row>
    <row r="308" spans="2:8" x14ac:dyDescent="0.2">
      <c r="B308" s="80"/>
      <c r="D308" s="43"/>
      <c r="E308" s="43"/>
      <c r="F308" s="43"/>
      <c r="G308" s="43"/>
      <c r="H308" s="43"/>
    </row>
    <row r="309" spans="2:8" x14ac:dyDescent="0.2">
      <c r="B309" s="80"/>
      <c r="D309" s="43"/>
      <c r="E309" s="43"/>
      <c r="F309" s="43"/>
      <c r="G309" s="43"/>
      <c r="H309" s="43"/>
    </row>
    <row r="310" spans="2:8" x14ac:dyDescent="0.2">
      <c r="B310" s="80"/>
      <c r="D310" s="43"/>
      <c r="E310" s="43"/>
      <c r="F310" s="43"/>
      <c r="G310" s="43"/>
      <c r="H310" s="43"/>
    </row>
    <row r="311" spans="2:8" x14ac:dyDescent="0.2">
      <c r="B311" s="80"/>
      <c r="D311" s="43"/>
      <c r="E311" s="43"/>
      <c r="F311" s="43"/>
      <c r="G311" s="43"/>
      <c r="H311" s="43"/>
    </row>
    <row r="312" spans="2:8" x14ac:dyDescent="0.2">
      <c r="B312" s="80"/>
      <c r="D312" s="43"/>
      <c r="E312" s="43"/>
      <c r="F312" s="43"/>
      <c r="G312" s="43"/>
      <c r="H312" s="43"/>
    </row>
    <row r="313" spans="2:8" x14ac:dyDescent="0.2">
      <c r="B313" s="80"/>
      <c r="D313" s="43"/>
      <c r="E313" s="43"/>
      <c r="F313" s="43"/>
      <c r="G313" s="43"/>
      <c r="H313" s="43"/>
    </row>
    <row r="314" spans="2:8" x14ac:dyDescent="0.2">
      <c r="B314" s="80"/>
      <c r="D314" s="43"/>
      <c r="E314" s="43"/>
      <c r="F314" s="43"/>
      <c r="G314" s="43"/>
      <c r="H314" s="43"/>
    </row>
    <row r="315" spans="2:8" x14ac:dyDescent="0.2">
      <c r="B315" s="80"/>
      <c r="D315" s="43"/>
      <c r="E315" s="43"/>
      <c r="F315" s="43"/>
      <c r="G315" s="43"/>
      <c r="H315" s="43"/>
    </row>
    <row r="316" spans="2:8" x14ac:dyDescent="0.2">
      <c r="B316" s="80"/>
      <c r="D316" s="43"/>
      <c r="E316" s="43"/>
      <c r="F316" s="43"/>
      <c r="G316" s="43"/>
      <c r="H316" s="43"/>
    </row>
    <row r="317" spans="2:8" x14ac:dyDescent="0.2">
      <c r="B317" s="80"/>
      <c r="D317" s="43"/>
      <c r="E317" s="43"/>
      <c r="F317" s="43"/>
      <c r="G317" s="43"/>
      <c r="H317" s="43"/>
    </row>
    <row r="318" spans="2:8" x14ac:dyDescent="0.2">
      <c r="B318" s="80"/>
      <c r="D318" s="43"/>
      <c r="E318" s="43"/>
      <c r="F318" s="43"/>
      <c r="G318" s="43"/>
      <c r="H318" s="43"/>
    </row>
    <row r="319" spans="2:8" x14ac:dyDescent="0.2">
      <c r="B319" s="80"/>
      <c r="D319" s="43"/>
      <c r="E319" s="43"/>
      <c r="F319" s="43"/>
      <c r="G319" s="43"/>
      <c r="H319" s="43"/>
    </row>
    <row r="320" spans="2:8" x14ac:dyDescent="0.2">
      <c r="B320" s="80"/>
      <c r="D320" s="43"/>
      <c r="E320" s="43"/>
      <c r="F320" s="43"/>
      <c r="G320" s="43"/>
      <c r="H320" s="43"/>
    </row>
    <row r="321" spans="2:8" x14ac:dyDescent="0.2">
      <c r="B321" s="80"/>
      <c r="D321" s="43"/>
      <c r="E321" s="43"/>
      <c r="F321" s="43"/>
      <c r="G321" s="43"/>
      <c r="H321" s="43"/>
    </row>
    <row r="322" spans="2:8" x14ac:dyDescent="0.2">
      <c r="B322" s="80"/>
      <c r="D322" s="43"/>
      <c r="E322" s="43"/>
      <c r="F322" s="43"/>
      <c r="G322" s="43"/>
      <c r="H322" s="43"/>
    </row>
    <row r="323" spans="2:8" x14ac:dyDescent="0.2">
      <c r="B323" s="80"/>
      <c r="D323" s="43"/>
      <c r="E323" s="43"/>
      <c r="F323" s="43"/>
      <c r="G323" s="43"/>
      <c r="H323" s="43"/>
    </row>
    <row r="324" spans="2:8" x14ac:dyDescent="0.2">
      <c r="B324" s="80"/>
      <c r="D324" s="43"/>
      <c r="E324" s="43"/>
      <c r="F324" s="43"/>
      <c r="G324" s="43"/>
      <c r="H324" s="43"/>
    </row>
    <row r="325" spans="2:8" x14ac:dyDescent="0.2">
      <c r="B325" s="80"/>
      <c r="D325" s="43"/>
      <c r="E325" s="43"/>
      <c r="F325" s="43"/>
      <c r="G325" s="43"/>
      <c r="H325" s="43"/>
    </row>
    <row r="326" spans="2:8" x14ac:dyDescent="0.2">
      <c r="B326" s="80"/>
      <c r="D326" s="43"/>
      <c r="E326" s="43"/>
      <c r="F326" s="43"/>
      <c r="G326" s="43"/>
      <c r="H326" s="43"/>
    </row>
    <row r="327" spans="2:8" x14ac:dyDescent="0.2">
      <c r="B327" s="80"/>
      <c r="D327" s="43"/>
      <c r="E327" s="43"/>
      <c r="F327" s="43"/>
      <c r="G327" s="43"/>
      <c r="H327" s="43"/>
    </row>
    <row r="328" spans="2:8" x14ac:dyDescent="0.2">
      <c r="B328" s="80"/>
      <c r="D328" s="43"/>
      <c r="E328" s="43"/>
      <c r="F328" s="43"/>
      <c r="G328" s="43"/>
      <c r="H328" s="43"/>
    </row>
    <row r="329" spans="2:8" x14ac:dyDescent="0.2">
      <c r="B329" s="80"/>
      <c r="D329" s="43"/>
      <c r="E329" s="43"/>
      <c r="F329" s="43"/>
      <c r="G329" s="43"/>
      <c r="H329" s="43"/>
    </row>
    <row r="330" spans="2:8" x14ac:dyDescent="0.2">
      <c r="B330" s="80"/>
      <c r="D330" s="43"/>
      <c r="E330" s="43"/>
      <c r="F330" s="43"/>
      <c r="G330" s="43"/>
      <c r="H330" s="43"/>
    </row>
    <row r="331" spans="2:8" x14ac:dyDescent="0.2">
      <c r="B331" s="80"/>
      <c r="D331" s="43"/>
      <c r="E331" s="43"/>
      <c r="F331" s="43"/>
      <c r="G331" s="43"/>
      <c r="H331" s="43"/>
    </row>
    <row r="332" spans="2:8" x14ac:dyDescent="0.2">
      <c r="B332" s="80"/>
      <c r="D332" s="43"/>
      <c r="E332" s="43"/>
      <c r="F332" s="43"/>
      <c r="G332" s="43"/>
      <c r="H332" s="43"/>
    </row>
    <row r="333" spans="2:8" x14ac:dyDescent="0.2">
      <c r="B333" s="80"/>
      <c r="D333" s="43"/>
      <c r="E333" s="43"/>
      <c r="F333" s="43"/>
      <c r="G333" s="43"/>
      <c r="H333" s="43"/>
    </row>
    <row r="334" spans="2:8" x14ac:dyDescent="0.2">
      <c r="B334" s="80"/>
      <c r="D334" s="43"/>
      <c r="E334" s="43"/>
      <c r="F334" s="43"/>
      <c r="G334" s="43"/>
      <c r="H334" s="43"/>
    </row>
    <row r="335" spans="2:8" x14ac:dyDescent="0.2">
      <c r="B335" s="80"/>
      <c r="D335" s="43"/>
      <c r="E335" s="43"/>
      <c r="F335" s="43"/>
      <c r="G335" s="43"/>
      <c r="H335" s="43"/>
    </row>
    <row r="336" spans="2:8" x14ac:dyDescent="0.2">
      <c r="B336" s="80"/>
      <c r="D336" s="43"/>
      <c r="E336" s="43"/>
      <c r="F336" s="43"/>
      <c r="G336" s="43"/>
      <c r="H336" s="43"/>
    </row>
    <row r="337" spans="2:8" x14ac:dyDescent="0.2">
      <c r="B337" s="80"/>
      <c r="D337" s="43"/>
      <c r="E337" s="43"/>
      <c r="F337" s="43"/>
      <c r="G337" s="43"/>
      <c r="H337" s="43"/>
    </row>
    <row r="338" spans="2:8" x14ac:dyDescent="0.2">
      <c r="B338" s="80"/>
      <c r="D338" s="43"/>
      <c r="E338" s="43"/>
      <c r="F338" s="43"/>
      <c r="G338" s="43"/>
      <c r="H338" s="43"/>
    </row>
    <row r="339" spans="2:8" x14ac:dyDescent="0.2">
      <c r="B339" s="80"/>
      <c r="D339" s="43"/>
      <c r="E339" s="43"/>
      <c r="F339" s="43"/>
      <c r="G339" s="43"/>
      <c r="H339" s="43"/>
    </row>
    <row r="340" spans="2:8" x14ac:dyDescent="0.2">
      <c r="B340" s="80"/>
      <c r="D340" s="43"/>
      <c r="E340" s="43"/>
      <c r="F340" s="43"/>
      <c r="G340" s="43"/>
      <c r="H340" s="43"/>
    </row>
    <row r="341" spans="2:8" x14ac:dyDescent="0.2">
      <c r="B341" s="80"/>
      <c r="D341" s="43"/>
      <c r="E341" s="43"/>
      <c r="F341" s="43"/>
      <c r="G341" s="43"/>
      <c r="H341" s="43"/>
    </row>
    <row r="342" spans="2:8" x14ac:dyDescent="0.2">
      <c r="B342" s="80"/>
      <c r="D342" s="43"/>
      <c r="E342" s="43"/>
      <c r="F342" s="43"/>
      <c r="G342" s="43"/>
      <c r="H342" s="43"/>
    </row>
    <row r="343" spans="2:8" x14ac:dyDescent="0.2">
      <c r="B343" s="80"/>
      <c r="D343" s="43"/>
      <c r="E343" s="43"/>
      <c r="F343" s="43"/>
      <c r="G343" s="43"/>
      <c r="H343" s="43"/>
    </row>
    <row r="344" spans="2:8" x14ac:dyDescent="0.2">
      <c r="B344" s="80"/>
      <c r="D344" s="43"/>
      <c r="E344" s="43"/>
      <c r="F344" s="43"/>
      <c r="G344" s="43"/>
      <c r="H344" s="43"/>
    </row>
    <row r="345" spans="2:8" x14ac:dyDescent="0.2">
      <c r="B345" s="80"/>
      <c r="D345" s="43"/>
      <c r="E345" s="43"/>
      <c r="F345" s="43"/>
      <c r="G345" s="43"/>
      <c r="H345" s="43"/>
    </row>
    <row r="346" spans="2:8" x14ac:dyDescent="0.2">
      <c r="B346" s="80"/>
      <c r="D346" s="43"/>
      <c r="E346" s="43"/>
      <c r="F346" s="43"/>
      <c r="G346" s="43"/>
      <c r="H346" s="43"/>
    </row>
    <row r="347" spans="2:8" x14ac:dyDescent="0.2">
      <c r="B347" s="80"/>
      <c r="D347" s="43"/>
      <c r="E347" s="43"/>
      <c r="F347" s="43"/>
      <c r="G347" s="43"/>
      <c r="H347" s="43"/>
    </row>
    <row r="348" spans="2:8" x14ac:dyDescent="0.2">
      <c r="B348" s="80"/>
      <c r="D348" s="43"/>
      <c r="E348" s="43"/>
      <c r="F348" s="43"/>
      <c r="G348" s="43"/>
      <c r="H348" s="43"/>
    </row>
    <row r="349" spans="2:8" x14ac:dyDescent="0.2">
      <c r="B349" s="80"/>
      <c r="D349" s="43"/>
      <c r="E349" s="43"/>
      <c r="F349" s="43"/>
      <c r="G349" s="43"/>
      <c r="H349" s="43"/>
    </row>
    <row r="350" spans="2:8" x14ac:dyDescent="0.2">
      <c r="B350" s="80"/>
      <c r="D350" s="43"/>
      <c r="E350" s="43"/>
      <c r="F350" s="43"/>
      <c r="G350" s="43"/>
      <c r="H350" s="43"/>
    </row>
    <row r="351" spans="2:8" x14ac:dyDescent="0.2">
      <c r="B351" s="80"/>
      <c r="D351" s="43"/>
      <c r="E351" s="43"/>
      <c r="F351" s="43"/>
      <c r="G351" s="43"/>
      <c r="H351" s="43"/>
    </row>
    <row r="352" spans="2:8" x14ac:dyDescent="0.2">
      <c r="B352" s="80"/>
      <c r="D352" s="43"/>
      <c r="E352" s="43"/>
      <c r="F352" s="43"/>
      <c r="G352" s="43"/>
      <c r="H352" s="43"/>
    </row>
    <row r="353" spans="2:8" x14ac:dyDescent="0.2">
      <c r="B353" s="80"/>
      <c r="D353" s="43"/>
      <c r="E353" s="43"/>
      <c r="F353" s="43"/>
      <c r="G353" s="43"/>
      <c r="H353" s="43"/>
    </row>
    <row r="354" spans="2:8" x14ac:dyDescent="0.2">
      <c r="B354" s="80"/>
      <c r="D354" s="43"/>
      <c r="E354" s="43"/>
      <c r="F354" s="43"/>
      <c r="G354" s="43"/>
      <c r="H354" s="43"/>
    </row>
    <row r="355" spans="2:8" x14ac:dyDescent="0.2">
      <c r="B355" s="80"/>
      <c r="D355" s="43"/>
      <c r="E355" s="43"/>
      <c r="F355" s="43"/>
      <c r="G355" s="43"/>
      <c r="H355" s="43"/>
    </row>
    <row r="356" spans="2:8" x14ac:dyDescent="0.2">
      <c r="B356" s="80"/>
      <c r="D356" s="43"/>
      <c r="E356" s="43"/>
      <c r="F356" s="43"/>
      <c r="G356" s="43"/>
      <c r="H356" s="43"/>
    </row>
    <row r="357" spans="2:8" x14ac:dyDescent="0.2">
      <c r="B357" s="80"/>
      <c r="D357" s="43"/>
      <c r="E357" s="43"/>
      <c r="F357" s="43"/>
      <c r="G357" s="43"/>
      <c r="H357" s="43"/>
    </row>
    <row r="358" spans="2:8" x14ac:dyDescent="0.2">
      <c r="B358" s="80"/>
      <c r="D358" s="43"/>
      <c r="E358" s="43"/>
      <c r="F358" s="43"/>
      <c r="G358" s="43"/>
      <c r="H358" s="43"/>
    </row>
    <row r="359" spans="2:8" x14ac:dyDescent="0.2">
      <c r="B359" s="80"/>
      <c r="D359" s="43"/>
      <c r="E359" s="43"/>
      <c r="F359" s="43"/>
      <c r="G359" s="43"/>
      <c r="H359" s="43"/>
    </row>
    <row r="360" spans="2:8" x14ac:dyDescent="0.2">
      <c r="B360" s="80"/>
      <c r="D360" s="43"/>
      <c r="E360" s="43"/>
      <c r="F360" s="43"/>
      <c r="G360" s="43"/>
      <c r="H360" s="43"/>
    </row>
    <row r="361" spans="2:8" x14ac:dyDescent="0.2">
      <c r="B361" s="80"/>
      <c r="D361" s="43"/>
      <c r="E361" s="43"/>
      <c r="F361" s="43"/>
      <c r="G361" s="43"/>
      <c r="H361" s="43"/>
    </row>
    <row r="362" spans="2:8" x14ac:dyDescent="0.2">
      <c r="B362" s="80"/>
      <c r="D362" s="43"/>
      <c r="E362" s="43"/>
      <c r="F362" s="43"/>
      <c r="G362" s="43"/>
      <c r="H362" s="43"/>
    </row>
    <row r="363" spans="2:8" x14ac:dyDescent="0.2">
      <c r="B363" s="80"/>
      <c r="D363" s="43"/>
      <c r="E363" s="43"/>
      <c r="F363" s="43"/>
      <c r="G363" s="43"/>
      <c r="H363" s="43"/>
    </row>
    <row r="364" spans="2:8" x14ac:dyDescent="0.2">
      <c r="B364" s="80"/>
      <c r="D364" s="43"/>
      <c r="E364" s="43"/>
      <c r="F364" s="43"/>
      <c r="G364" s="43"/>
      <c r="H364" s="43"/>
    </row>
    <row r="365" spans="2:8" x14ac:dyDescent="0.2">
      <c r="B365" s="80"/>
      <c r="D365" s="43"/>
      <c r="E365" s="43"/>
      <c r="F365" s="43"/>
      <c r="G365" s="43"/>
      <c r="H365" s="43"/>
    </row>
    <row r="366" spans="2:8" x14ac:dyDescent="0.2">
      <c r="B366" s="80"/>
      <c r="D366" s="43"/>
      <c r="E366" s="43"/>
      <c r="F366" s="43"/>
      <c r="G366" s="43"/>
      <c r="H366" s="43"/>
    </row>
    <row r="367" spans="2:8" x14ac:dyDescent="0.2">
      <c r="B367" s="80"/>
      <c r="D367" s="43"/>
      <c r="E367" s="43"/>
      <c r="F367" s="43"/>
      <c r="G367" s="43"/>
      <c r="H367" s="43"/>
    </row>
    <row r="368" spans="2:8" x14ac:dyDescent="0.2">
      <c r="B368" s="80"/>
      <c r="D368" s="43"/>
      <c r="E368" s="43"/>
      <c r="F368" s="43"/>
      <c r="G368" s="43"/>
      <c r="H368" s="43"/>
    </row>
    <row r="369" spans="2:8" x14ac:dyDescent="0.2">
      <c r="B369" s="80"/>
      <c r="D369" s="43"/>
      <c r="E369" s="43"/>
      <c r="F369" s="43"/>
      <c r="G369" s="43"/>
      <c r="H369" s="43"/>
    </row>
    <row r="370" spans="2:8" x14ac:dyDescent="0.2">
      <c r="B370" s="80"/>
      <c r="D370" s="43"/>
      <c r="E370" s="43"/>
      <c r="F370" s="43"/>
      <c r="G370" s="43"/>
      <c r="H370" s="43"/>
    </row>
    <row r="371" spans="2:8" x14ac:dyDescent="0.2">
      <c r="B371" s="80"/>
      <c r="D371" s="43"/>
      <c r="E371" s="43"/>
      <c r="F371" s="43"/>
      <c r="G371" s="43"/>
      <c r="H371" s="43"/>
    </row>
    <row r="372" spans="2:8" x14ac:dyDescent="0.2">
      <c r="B372" s="80"/>
      <c r="D372" s="43"/>
      <c r="E372" s="43"/>
      <c r="F372" s="43"/>
      <c r="G372" s="43"/>
      <c r="H372" s="43"/>
    </row>
    <row r="373" spans="2:8" x14ac:dyDescent="0.2">
      <c r="B373" s="80"/>
      <c r="D373" s="43"/>
      <c r="E373" s="43"/>
      <c r="F373" s="43"/>
      <c r="G373" s="43"/>
      <c r="H373" s="43"/>
    </row>
    <row r="374" spans="2:8" x14ac:dyDescent="0.2">
      <c r="B374" s="80"/>
      <c r="D374" s="43"/>
      <c r="E374" s="43"/>
      <c r="F374" s="43"/>
      <c r="G374" s="43"/>
      <c r="H374" s="43"/>
    </row>
    <row r="375" spans="2:8" x14ac:dyDescent="0.2">
      <c r="B375" s="80"/>
      <c r="D375" s="43"/>
      <c r="E375" s="43"/>
      <c r="F375" s="43"/>
      <c r="G375" s="43"/>
      <c r="H375" s="43"/>
    </row>
    <row r="376" spans="2:8" x14ac:dyDescent="0.2">
      <c r="B376" s="80"/>
      <c r="D376" s="43"/>
      <c r="E376" s="43"/>
      <c r="F376" s="43"/>
      <c r="G376" s="43"/>
      <c r="H376" s="4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8DB7-ADDD-4DC8-9C5B-6ED618F24B3E}">
  <dimension ref="B1:H376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8" width="12.6640625" style="1" customWidth="1"/>
    <col min="9" max="16384" width="9.1640625" style="1"/>
  </cols>
  <sheetData>
    <row r="1" spans="2:8" ht="10" customHeight="1" x14ac:dyDescent="0.2"/>
    <row r="2" spans="2:8" x14ac:dyDescent="0.2">
      <c r="B2" s="77" t="s">
        <v>15</v>
      </c>
      <c r="C2" s="27"/>
      <c r="D2" s="27"/>
    </row>
    <row r="3" spans="2:8" x14ac:dyDescent="0.2">
      <c r="B3" s="2" t="s">
        <v>82</v>
      </c>
      <c r="C3" s="2"/>
      <c r="D3" s="2"/>
      <c r="E3" s="78">
        <v>44196</v>
      </c>
    </row>
    <row r="4" spans="2:8" x14ac:dyDescent="0.2">
      <c r="B4" s="1" t="s">
        <v>1</v>
      </c>
      <c r="E4" s="33">
        <v>10000000</v>
      </c>
    </row>
    <row r="5" spans="2:8" x14ac:dyDescent="0.2">
      <c r="B5" s="1" t="s">
        <v>2</v>
      </c>
      <c r="E5" s="79">
        <v>0.04</v>
      </c>
    </row>
    <row r="6" spans="2:8" x14ac:dyDescent="0.2">
      <c r="B6" s="1" t="s">
        <v>83</v>
      </c>
      <c r="D6" s="80">
        <f>EOMONTH($E$3,$E$6)</f>
        <v>44926</v>
      </c>
      <c r="E6" s="19">
        <v>24</v>
      </c>
    </row>
    <row r="7" spans="2:8" x14ac:dyDescent="0.2">
      <c r="B7" s="1" t="s">
        <v>84</v>
      </c>
      <c r="E7" s="81">
        <v>30</v>
      </c>
      <c r="F7" s="174"/>
    </row>
    <row r="8" spans="2:8" x14ac:dyDescent="0.2">
      <c r="B8" s="1" t="s">
        <v>68</v>
      </c>
      <c r="D8" s="80">
        <f>EOMONTH(E3,E8)</f>
        <v>46022</v>
      </c>
      <c r="E8" s="19">
        <v>60</v>
      </c>
    </row>
    <row r="11" spans="2:8" x14ac:dyDescent="0.2">
      <c r="B11" s="77" t="s">
        <v>85</v>
      </c>
      <c r="C11" s="27"/>
      <c r="D11" s="27"/>
      <c r="E11" s="27"/>
      <c r="F11" s="27"/>
      <c r="G11" s="27"/>
      <c r="H11" s="27"/>
    </row>
    <row r="12" spans="2:8" x14ac:dyDescent="0.2">
      <c r="B12" s="26"/>
      <c r="C12" s="26"/>
      <c r="D12" s="26"/>
      <c r="E12" s="26"/>
      <c r="F12" s="26"/>
      <c r="G12" s="26"/>
      <c r="H12" s="26"/>
    </row>
    <row r="13" spans="2:8" x14ac:dyDescent="0.2">
      <c r="B13" s="27" t="s">
        <v>86</v>
      </c>
      <c r="C13" s="178">
        <f>PMT($E$5/12,$E$7*12,-$E$4)</f>
        <v>47741.529546545949</v>
      </c>
      <c r="D13" s="27"/>
      <c r="G13" s="27"/>
      <c r="H13" s="175"/>
    </row>
    <row r="14" spans="2:8" x14ac:dyDescent="0.2">
      <c r="D14" s="27"/>
      <c r="E14" s="27"/>
      <c r="F14" s="27"/>
      <c r="G14" s="27"/>
      <c r="H14" s="27"/>
    </row>
    <row r="15" spans="2:8" x14ac:dyDescent="0.2">
      <c r="B15" s="82" t="s">
        <v>14</v>
      </c>
      <c r="C15" s="82" t="s">
        <v>87</v>
      </c>
      <c r="D15" s="82" t="s">
        <v>88</v>
      </c>
      <c r="E15" s="82" t="s">
        <v>89</v>
      </c>
      <c r="F15" s="82" t="s">
        <v>90</v>
      </c>
      <c r="G15" s="82" t="s">
        <v>91</v>
      </c>
      <c r="H15" s="82" t="s">
        <v>92</v>
      </c>
    </row>
    <row r="16" spans="2:8" x14ac:dyDescent="0.2">
      <c r="B16" s="84">
        <f>E3</f>
        <v>44196</v>
      </c>
      <c r="C16" s="85">
        <v>0</v>
      </c>
      <c r="D16" s="86"/>
      <c r="G16" s="25"/>
      <c r="H16" s="9">
        <f>E4</f>
        <v>10000000</v>
      </c>
    </row>
    <row r="17" spans="2:8" x14ac:dyDescent="0.2">
      <c r="B17" s="87">
        <f>EOMONTH(B16,1)</f>
        <v>44227</v>
      </c>
      <c r="C17" s="88">
        <f>C16+1</f>
        <v>1</v>
      </c>
      <c r="D17" s="89">
        <f>IF(B17&lt;=$D$6,$G17,$C$13)</f>
        <v>34444.444444444445</v>
      </c>
      <c r="E17" s="89">
        <f>H16</f>
        <v>10000000</v>
      </c>
      <c r="F17" s="89">
        <f>IF(C17=$E$8,E17,D17-G17)</f>
        <v>0</v>
      </c>
      <c r="G17" s="9">
        <f>$E$5/360*(B17-B16)*E17</f>
        <v>34444.444444444445</v>
      </c>
      <c r="H17" s="90">
        <f>E17-F17</f>
        <v>10000000</v>
      </c>
    </row>
    <row r="18" spans="2:8" x14ac:dyDescent="0.2">
      <c r="B18" s="80">
        <f>EOMONTH(B17,1)</f>
        <v>44255</v>
      </c>
      <c r="C18" s="1">
        <f>C17+1</f>
        <v>2</v>
      </c>
      <c r="D18" s="43">
        <f t="shared" ref="D18:D76" si="0">IF(B18&lt;=$D$6,$G18,$C$13)</f>
        <v>31111.111111111113</v>
      </c>
      <c r="E18" s="43">
        <f>H17</f>
        <v>10000000</v>
      </c>
      <c r="F18" s="43">
        <f t="shared" ref="F18:F76" si="1">IF(C18=$E$8,E18,D18-G18)</f>
        <v>0</v>
      </c>
      <c r="G18" s="43">
        <f t="shared" ref="G18:G76" si="2">$E$5/360*(B18-B17)*E18</f>
        <v>31111.111111111113</v>
      </c>
      <c r="H18" s="43">
        <f>E18-F18</f>
        <v>10000000</v>
      </c>
    </row>
    <row r="19" spans="2:8" x14ac:dyDescent="0.2">
      <c r="B19" s="80">
        <f t="shared" ref="B19:B76" si="3">EOMONTH(B18,1)</f>
        <v>44286</v>
      </c>
      <c r="C19" s="1">
        <f t="shared" ref="C19:C76" si="4">C18+1</f>
        <v>3</v>
      </c>
      <c r="D19" s="43">
        <f t="shared" si="0"/>
        <v>34444.444444444445</v>
      </c>
      <c r="E19" s="43">
        <f t="shared" ref="E19:E76" si="5">H18</f>
        <v>10000000</v>
      </c>
      <c r="F19" s="43">
        <f t="shared" si="1"/>
        <v>0</v>
      </c>
      <c r="G19" s="43">
        <f t="shared" si="2"/>
        <v>34444.444444444445</v>
      </c>
      <c r="H19" s="43">
        <f t="shared" ref="H19:H76" si="6">E19-F19</f>
        <v>10000000</v>
      </c>
    </row>
    <row r="20" spans="2:8" x14ac:dyDescent="0.2">
      <c r="B20" s="80">
        <f t="shared" si="3"/>
        <v>44316</v>
      </c>
      <c r="C20" s="1">
        <f t="shared" si="4"/>
        <v>4</v>
      </c>
      <c r="D20" s="43">
        <f t="shared" si="0"/>
        <v>33333.333333333336</v>
      </c>
      <c r="E20" s="43">
        <f t="shared" si="5"/>
        <v>10000000</v>
      </c>
      <c r="F20" s="43">
        <f t="shared" si="1"/>
        <v>0</v>
      </c>
      <c r="G20" s="43">
        <f t="shared" si="2"/>
        <v>33333.333333333336</v>
      </c>
      <c r="H20" s="43">
        <f t="shared" si="6"/>
        <v>10000000</v>
      </c>
    </row>
    <row r="21" spans="2:8" x14ac:dyDescent="0.2">
      <c r="B21" s="80">
        <f t="shared" si="3"/>
        <v>44347</v>
      </c>
      <c r="C21" s="1">
        <f t="shared" si="4"/>
        <v>5</v>
      </c>
      <c r="D21" s="43">
        <f t="shared" si="0"/>
        <v>34444.444444444445</v>
      </c>
      <c r="E21" s="43">
        <f t="shared" si="5"/>
        <v>10000000</v>
      </c>
      <c r="F21" s="43">
        <f t="shared" si="1"/>
        <v>0</v>
      </c>
      <c r="G21" s="43">
        <f t="shared" si="2"/>
        <v>34444.444444444445</v>
      </c>
      <c r="H21" s="43">
        <f t="shared" si="6"/>
        <v>10000000</v>
      </c>
    </row>
    <row r="22" spans="2:8" x14ac:dyDescent="0.2">
      <c r="B22" s="80">
        <f t="shared" si="3"/>
        <v>44377</v>
      </c>
      <c r="C22" s="1">
        <f t="shared" si="4"/>
        <v>6</v>
      </c>
      <c r="D22" s="43">
        <f t="shared" si="0"/>
        <v>33333.333333333336</v>
      </c>
      <c r="E22" s="43">
        <f t="shared" si="5"/>
        <v>10000000</v>
      </c>
      <c r="F22" s="43">
        <f t="shared" si="1"/>
        <v>0</v>
      </c>
      <c r="G22" s="43">
        <f t="shared" si="2"/>
        <v>33333.333333333336</v>
      </c>
      <c r="H22" s="43">
        <f t="shared" si="6"/>
        <v>10000000</v>
      </c>
    </row>
    <row r="23" spans="2:8" x14ac:dyDescent="0.2">
      <c r="B23" s="80">
        <f t="shared" si="3"/>
        <v>44408</v>
      </c>
      <c r="C23" s="1">
        <f t="shared" si="4"/>
        <v>7</v>
      </c>
      <c r="D23" s="43">
        <f t="shared" si="0"/>
        <v>34444.444444444445</v>
      </c>
      <c r="E23" s="43">
        <f t="shared" si="5"/>
        <v>10000000</v>
      </c>
      <c r="F23" s="43">
        <f t="shared" si="1"/>
        <v>0</v>
      </c>
      <c r="G23" s="43">
        <f t="shared" si="2"/>
        <v>34444.444444444445</v>
      </c>
      <c r="H23" s="43">
        <f t="shared" si="6"/>
        <v>10000000</v>
      </c>
    </row>
    <row r="24" spans="2:8" x14ac:dyDescent="0.2">
      <c r="B24" s="80">
        <f t="shared" si="3"/>
        <v>44439</v>
      </c>
      <c r="C24" s="1">
        <f t="shared" si="4"/>
        <v>8</v>
      </c>
      <c r="D24" s="43">
        <f t="shared" si="0"/>
        <v>34444.444444444445</v>
      </c>
      <c r="E24" s="43">
        <f t="shared" si="5"/>
        <v>10000000</v>
      </c>
      <c r="F24" s="43">
        <f t="shared" si="1"/>
        <v>0</v>
      </c>
      <c r="G24" s="43">
        <f t="shared" si="2"/>
        <v>34444.444444444445</v>
      </c>
      <c r="H24" s="43">
        <f t="shared" si="6"/>
        <v>10000000</v>
      </c>
    </row>
    <row r="25" spans="2:8" x14ac:dyDescent="0.2">
      <c r="B25" s="80">
        <f t="shared" si="3"/>
        <v>44469</v>
      </c>
      <c r="C25" s="1">
        <f t="shared" si="4"/>
        <v>9</v>
      </c>
      <c r="D25" s="43">
        <f t="shared" si="0"/>
        <v>33333.333333333336</v>
      </c>
      <c r="E25" s="43">
        <f t="shared" si="5"/>
        <v>10000000</v>
      </c>
      <c r="F25" s="43">
        <f t="shared" si="1"/>
        <v>0</v>
      </c>
      <c r="G25" s="43">
        <f t="shared" si="2"/>
        <v>33333.333333333336</v>
      </c>
      <c r="H25" s="43">
        <f t="shared" si="6"/>
        <v>10000000</v>
      </c>
    </row>
    <row r="26" spans="2:8" x14ac:dyDescent="0.2">
      <c r="B26" s="80">
        <f t="shared" si="3"/>
        <v>44500</v>
      </c>
      <c r="C26" s="1">
        <f t="shared" si="4"/>
        <v>10</v>
      </c>
      <c r="D26" s="43">
        <f t="shared" si="0"/>
        <v>34444.444444444445</v>
      </c>
      <c r="E26" s="43">
        <f t="shared" si="5"/>
        <v>10000000</v>
      </c>
      <c r="F26" s="43">
        <f t="shared" si="1"/>
        <v>0</v>
      </c>
      <c r="G26" s="43">
        <f t="shared" si="2"/>
        <v>34444.444444444445</v>
      </c>
      <c r="H26" s="43">
        <f t="shared" si="6"/>
        <v>10000000</v>
      </c>
    </row>
    <row r="27" spans="2:8" x14ac:dyDescent="0.2">
      <c r="B27" s="80">
        <f t="shared" si="3"/>
        <v>44530</v>
      </c>
      <c r="C27" s="1">
        <f t="shared" si="4"/>
        <v>11</v>
      </c>
      <c r="D27" s="43">
        <f t="shared" si="0"/>
        <v>33333.333333333336</v>
      </c>
      <c r="E27" s="43">
        <f t="shared" si="5"/>
        <v>10000000</v>
      </c>
      <c r="F27" s="43">
        <f t="shared" si="1"/>
        <v>0</v>
      </c>
      <c r="G27" s="43">
        <f t="shared" si="2"/>
        <v>33333.333333333336</v>
      </c>
      <c r="H27" s="43">
        <f t="shared" si="6"/>
        <v>10000000</v>
      </c>
    </row>
    <row r="28" spans="2:8" x14ac:dyDescent="0.2">
      <c r="B28" s="80">
        <f t="shared" si="3"/>
        <v>44561</v>
      </c>
      <c r="C28" s="1">
        <f t="shared" si="4"/>
        <v>12</v>
      </c>
      <c r="D28" s="43">
        <f t="shared" si="0"/>
        <v>34444.444444444445</v>
      </c>
      <c r="E28" s="43">
        <f t="shared" si="5"/>
        <v>10000000</v>
      </c>
      <c r="F28" s="43">
        <f t="shared" si="1"/>
        <v>0</v>
      </c>
      <c r="G28" s="43">
        <f t="shared" si="2"/>
        <v>34444.444444444445</v>
      </c>
      <c r="H28" s="43">
        <f t="shared" si="6"/>
        <v>10000000</v>
      </c>
    </row>
    <row r="29" spans="2:8" x14ac:dyDescent="0.2">
      <c r="B29" s="80">
        <f t="shared" si="3"/>
        <v>44592</v>
      </c>
      <c r="C29" s="1">
        <f t="shared" si="4"/>
        <v>13</v>
      </c>
      <c r="D29" s="43">
        <f t="shared" si="0"/>
        <v>34444.444444444445</v>
      </c>
      <c r="E29" s="43">
        <f t="shared" si="5"/>
        <v>10000000</v>
      </c>
      <c r="F29" s="43">
        <f t="shared" si="1"/>
        <v>0</v>
      </c>
      <c r="G29" s="43">
        <f t="shared" si="2"/>
        <v>34444.444444444445</v>
      </c>
      <c r="H29" s="43">
        <f t="shared" si="6"/>
        <v>10000000</v>
      </c>
    </row>
    <row r="30" spans="2:8" x14ac:dyDescent="0.2">
      <c r="B30" s="80">
        <f t="shared" si="3"/>
        <v>44620</v>
      </c>
      <c r="C30" s="1">
        <f t="shared" si="4"/>
        <v>14</v>
      </c>
      <c r="D30" s="43">
        <f t="shared" si="0"/>
        <v>31111.111111111113</v>
      </c>
      <c r="E30" s="43">
        <f t="shared" si="5"/>
        <v>10000000</v>
      </c>
      <c r="F30" s="43">
        <f t="shared" si="1"/>
        <v>0</v>
      </c>
      <c r="G30" s="43">
        <f t="shared" si="2"/>
        <v>31111.111111111113</v>
      </c>
      <c r="H30" s="43">
        <f t="shared" si="6"/>
        <v>10000000</v>
      </c>
    </row>
    <row r="31" spans="2:8" x14ac:dyDescent="0.2">
      <c r="B31" s="80">
        <f t="shared" si="3"/>
        <v>44651</v>
      </c>
      <c r="C31" s="1">
        <f t="shared" si="4"/>
        <v>15</v>
      </c>
      <c r="D31" s="43">
        <f t="shared" si="0"/>
        <v>34444.444444444445</v>
      </c>
      <c r="E31" s="43">
        <f t="shared" si="5"/>
        <v>10000000</v>
      </c>
      <c r="F31" s="43">
        <f t="shared" si="1"/>
        <v>0</v>
      </c>
      <c r="G31" s="43">
        <f t="shared" si="2"/>
        <v>34444.444444444445</v>
      </c>
      <c r="H31" s="43">
        <f t="shared" si="6"/>
        <v>10000000</v>
      </c>
    </row>
    <row r="32" spans="2:8" x14ac:dyDescent="0.2">
      <c r="B32" s="80">
        <f t="shared" si="3"/>
        <v>44681</v>
      </c>
      <c r="C32" s="1">
        <f t="shared" si="4"/>
        <v>16</v>
      </c>
      <c r="D32" s="43">
        <f t="shared" si="0"/>
        <v>33333.333333333336</v>
      </c>
      <c r="E32" s="43">
        <f t="shared" si="5"/>
        <v>10000000</v>
      </c>
      <c r="F32" s="43">
        <f t="shared" si="1"/>
        <v>0</v>
      </c>
      <c r="G32" s="43">
        <f t="shared" si="2"/>
        <v>33333.333333333336</v>
      </c>
      <c r="H32" s="43">
        <f t="shared" si="6"/>
        <v>10000000</v>
      </c>
    </row>
    <row r="33" spans="2:8" x14ac:dyDescent="0.2">
      <c r="B33" s="80">
        <f t="shared" si="3"/>
        <v>44712</v>
      </c>
      <c r="C33" s="1">
        <f t="shared" si="4"/>
        <v>17</v>
      </c>
      <c r="D33" s="43">
        <f t="shared" si="0"/>
        <v>34444.444444444445</v>
      </c>
      <c r="E33" s="43">
        <f t="shared" si="5"/>
        <v>10000000</v>
      </c>
      <c r="F33" s="43">
        <f t="shared" si="1"/>
        <v>0</v>
      </c>
      <c r="G33" s="43">
        <f t="shared" si="2"/>
        <v>34444.444444444445</v>
      </c>
      <c r="H33" s="43">
        <f t="shared" si="6"/>
        <v>10000000</v>
      </c>
    </row>
    <row r="34" spans="2:8" x14ac:dyDescent="0.2">
      <c r="B34" s="80">
        <f t="shared" si="3"/>
        <v>44742</v>
      </c>
      <c r="C34" s="1">
        <f t="shared" si="4"/>
        <v>18</v>
      </c>
      <c r="D34" s="43">
        <f t="shared" si="0"/>
        <v>33333.333333333336</v>
      </c>
      <c r="E34" s="43">
        <f t="shared" si="5"/>
        <v>10000000</v>
      </c>
      <c r="F34" s="43">
        <f t="shared" si="1"/>
        <v>0</v>
      </c>
      <c r="G34" s="43">
        <f t="shared" si="2"/>
        <v>33333.333333333336</v>
      </c>
      <c r="H34" s="43">
        <f t="shared" si="6"/>
        <v>10000000</v>
      </c>
    </row>
    <row r="35" spans="2:8" x14ac:dyDescent="0.2">
      <c r="B35" s="80">
        <f t="shared" si="3"/>
        <v>44773</v>
      </c>
      <c r="C35" s="1">
        <f t="shared" si="4"/>
        <v>19</v>
      </c>
      <c r="D35" s="43">
        <f t="shared" si="0"/>
        <v>34444.444444444445</v>
      </c>
      <c r="E35" s="43">
        <f t="shared" si="5"/>
        <v>10000000</v>
      </c>
      <c r="F35" s="43">
        <f t="shared" si="1"/>
        <v>0</v>
      </c>
      <c r="G35" s="43">
        <f t="shared" si="2"/>
        <v>34444.444444444445</v>
      </c>
      <c r="H35" s="43">
        <f t="shared" si="6"/>
        <v>10000000</v>
      </c>
    </row>
    <row r="36" spans="2:8" x14ac:dyDescent="0.2">
      <c r="B36" s="80">
        <f t="shared" si="3"/>
        <v>44804</v>
      </c>
      <c r="C36" s="1">
        <f t="shared" si="4"/>
        <v>20</v>
      </c>
      <c r="D36" s="43">
        <f t="shared" si="0"/>
        <v>34444.444444444445</v>
      </c>
      <c r="E36" s="43">
        <f t="shared" si="5"/>
        <v>10000000</v>
      </c>
      <c r="F36" s="43">
        <f t="shared" si="1"/>
        <v>0</v>
      </c>
      <c r="G36" s="43">
        <f t="shared" si="2"/>
        <v>34444.444444444445</v>
      </c>
      <c r="H36" s="43">
        <f t="shared" si="6"/>
        <v>10000000</v>
      </c>
    </row>
    <row r="37" spans="2:8" x14ac:dyDescent="0.2">
      <c r="B37" s="80">
        <f t="shared" si="3"/>
        <v>44834</v>
      </c>
      <c r="C37" s="1">
        <f t="shared" si="4"/>
        <v>21</v>
      </c>
      <c r="D37" s="43">
        <f t="shared" si="0"/>
        <v>33333.333333333336</v>
      </c>
      <c r="E37" s="43">
        <f t="shared" si="5"/>
        <v>10000000</v>
      </c>
      <c r="F37" s="43">
        <f t="shared" si="1"/>
        <v>0</v>
      </c>
      <c r="G37" s="43">
        <f t="shared" si="2"/>
        <v>33333.333333333336</v>
      </c>
      <c r="H37" s="43">
        <f t="shared" si="6"/>
        <v>10000000</v>
      </c>
    </row>
    <row r="38" spans="2:8" x14ac:dyDescent="0.2">
      <c r="B38" s="80">
        <f t="shared" si="3"/>
        <v>44865</v>
      </c>
      <c r="C38" s="1">
        <f t="shared" si="4"/>
        <v>22</v>
      </c>
      <c r="D38" s="43">
        <f t="shared" si="0"/>
        <v>34444.444444444445</v>
      </c>
      <c r="E38" s="43">
        <f t="shared" si="5"/>
        <v>10000000</v>
      </c>
      <c r="F38" s="43">
        <f t="shared" si="1"/>
        <v>0</v>
      </c>
      <c r="G38" s="43">
        <f t="shared" si="2"/>
        <v>34444.444444444445</v>
      </c>
      <c r="H38" s="43">
        <f t="shared" si="6"/>
        <v>10000000</v>
      </c>
    </row>
    <row r="39" spans="2:8" x14ac:dyDescent="0.2">
      <c r="B39" s="80">
        <f t="shared" si="3"/>
        <v>44895</v>
      </c>
      <c r="C39" s="1">
        <f t="shared" si="4"/>
        <v>23</v>
      </c>
      <c r="D39" s="43">
        <f t="shared" si="0"/>
        <v>33333.333333333336</v>
      </c>
      <c r="E39" s="43">
        <f t="shared" si="5"/>
        <v>10000000</v>
      </c>
      <c r="F39" s="43">
        <f t="shared" si="1"/>
        <v>0</v>
      </c>
      <c r="G39" s="43">
        <f t="shared" si="2"/>
        <v>33333.333333333336</v>
      </c>
      <c r="H39" s="43">
        <f t="shared" si="6"/>
        <v>10000000</v>
      </c>
    </row>
    <row r="40" spans="2:8" x14ac:dyDescent="0.2">
      <c r="B40" s="80">
        <f t="shared" si="3"/>
        <v>44926</v>
      </c>
      <c r="C40" s="1">
        <f t="shared" si="4"/>
        <v>24</v>
      </c>
      <c r="D40" s="43">
        <f t="shared" si="0"/>
        <v>34444.444444444445</v>
      </c>
      <c r="E40" s="43">
        <f t="shared" si="5"/>
        <v>10000000</v>
      </c>
      <c r="F40" s="43">
        <f t="shared" si="1"/>
        <v>0</v>
      </c>
      <c r="G40" s="43">
        <f t="shared" si="2"/>
        <v>34444.444444444445</v>
      </c>
      <c r="H40" s="43">
        <f t="shared" si="6"/>
        <v>10000000</v>
      </c>
    </row>
    <row r="41" spans="2:8" x14ac:dyDescent="0.2">
      <c r="B41" s="80">
        <f t="shared" si="3"/>
        <v>44957</v>
      </c>
      <c r="C41" s="1">
        <f t="shared" si="4"/>
        <v>25</v>
      </c>
      <c r="D41" s="43">
        <f t="shared" si="0"/>
        <v>47741.529546545949</v>
      </c>
      <c r="E41" s="43">
        <f t="shared" si="5"/>
        <v>10000000</v>
      </c>
      <c r="F41" s="43">
        <f t="shared" si="1"/>
        <v>13297.085102101504</v>
      </c>
      <c r="G41" s="43">
        <f t="shared" si="2"/>
        <v>34444.444444444445</v>
      </c>
      <c r="H41" s="43">
        <f t="shared" si="6"/>
        <v>9986702.9148978982</v>
      </c>
    </row>
    <row r="42" spans="2:8" x14ac:dyDescent="0.2">
      <c r="B42" s="80">
        <f t="shared" si="3"/>
        <v>44985</v>
      </c>
      <c r="C42" s="1">
        <f t="shared" si="4"/>
        <v>26</v>
      </c>
      <c r="D42" s="43">
        <f t="shared" si="0"/>
        <v>47741.529546545949</v>
      </c>
      <c r="E42" s="43">
        <f t="shared" si="5"/>
        <v>9986702.9148978982</v>
      </c>
      <c r="F42" s="43">
        <f t="shared" si="1"/>
        <v>16671.787144641374</v>
      </c>
      <c r="G42" s="43">
        <f t="shared" si="2"/>
        <v>31069.742401904576</v>
      </c>
      <c r="H42" s="43">
        <f t="shared" si="6"/>
        <v>9970031.1277532578</v>
      </c>
    </row>
    <row r="43" spans="2:8" x14ac:dyDescent="0.2">
      <c r="B43" s="80">
        <f t="shared" si="3"/>
        <v>45016</v>
      </c>
      <c r="C43" s="1">
        <f t="shared" si="4"/>
        <v>27</v>
      </c>
      <c r="D43" s="43">
        <f t="shared" si="0"/>
        <v>47741.529546545949</v>
      </c>
      <c r="E43" s="43">
        <f t="shared" si="5"/>
        <v>9970031.1277532578</v>
      </c>
      <c r="F43" s="43">
        <f t="shared" si="1"/>
        <v>13400.311217618058</v>
      </c>
      <c r="G43" s="43">
        <f t="shared" si="2"/>
        <v>34341.218328927891</v>
      </c>
      <c r="H43" s="43">
        <f t="shared" si="6"/>
        <v>9956630.8165356405</v>
      </c>
    </row>
    <row r="44" spans="2:8" x14ac:dyDescent="0.2">
      <c r="B44" s="80">
        <f t="shared" si="3"/>
        <v>45046</v>
      </c>
      <c r="C44" s="1">
        <f t="shared" si="4"/>
        <v>28</v>
      </c>
      <c r="D44" s="43">
        <f t="shared" si="0"/>
        <v>47741.529546545949</v>
      </c>
      <c r="E44" s="43">
        <f t="shared" si="5"/>
        <v>9956630.8165356405</v>
      </c>
      <c r="F44" s="43">
        <f t="shared" si="1"/>
        <v>14552.760158093814</v>
      </c>
      <c r="G44" s="43">
        <f t="shared" si="2"/>
        <v>33188.769388452136</v>
      </c>
      <c r="H44" s="43">
        <f t="shared" si="6"/>
        <v>9942078.0563775469</v>
      </c>
    </row>
    <row r="45" spans="2:8" x14ac:dyDescent="0.2">
      <c r="B45" s="80">
        <f t="shared" si="3"/>
        <v>45077</v>
      </c>
      <c r="C45" s="1">
        <f t="shared" si="4"/>
        <v>29</v>
      </c>
      <c r="D45" s="43">
        <f t="shared" si="0"/>
        <v>47741.529546545949</v>
      </c>
      <c r="E45" s="43">
        <f t="shared" si="5"/>
        <v>9942078.0563775469</v>
      </c>
      <c r="F45" s="43">
        <f t="shared" si="1"/>
        <v>13496.594019023287</v>
      </c>
      <c r="G45" s="43">
        <f t="shared" si="2"/>
        <v>34244.935527522663</v>
      </c>
      <c r="H45" s="43">
        <f t="shared" si="6"/>
        <v>9928581.4623585232</v>
      </c>
    </row>
    <row r="46" spans="2:8" x14ac:dyDescent="0.2">
      <c r="B46" s="80">
        <f t="shared" si="3"/>
        <v>45107</v>
      </c>
      <c r="C46" s="1">
        <f t="shared" si="4"/>
        <v>30</v>
      </c>
      <c r="D46" s="43">
        <f t="shared" si="0"/>
        <v>47741.529546545949</v>
      </c>
      <c r="E46" s="43">
        <f t="shared" si="5"/>
        <v>9928581.4623585232</v>
      </c>
      <c r="F46" s="43">
        <f t="shared" si="1"/>
        <v>14646.258005350872</v>
      </c>
      <c r="G46" s="43">
        <f t="shared" si="2"/>
        <v>33095.271541195078</v>
      </c>
      <c r="H46" s="43">
        <f t="shared" si="6"/>
        <v>9913935.2043531723</v>
      </c>
    </row>
    <row r="47" spans="2:8" x14ac:dyDescent="0.2">
      <c r="B47" s="80">
        <f t="shared" si="3"/>
        <v>45138</v>
      </c>
      <c r="C47" s="1">
        <f t="shared" si="4"/>
        <v>31</v>
      </c>
      <c r="D47" s="43">
        <f t="shared" si="0"/>
        <v>47741.529546545949</v>
      </c>
      <c r="E47" s="43">
        <f t="shared" si="5"/>
        <v>9913935.2043531723</v>
      </c>
      <c r="F47" s="43">
        <f t="shared" si="1"/>
        <v>13593.530509329466</v>
      </c>
      <c r="G47" s="43">
        <f t="shared" si="2"/>
        <v>34147.999037216483</v>
      </c>
      <c r="H47" s="43">
        <f t="shared" si="6"/>
        <v>9900341.673843842</v>
      </c>
    </row>
    <row r="48" spans="2:8" x14ac:dyDescent="0.2">
      <c r="B48" s="80">
        <f t="shared" si="3"/>
        <v>45169</v>
      </c>
      <c r="C48" s="1">
        <f t="shared" si="4"/>
        <v>32</v>
      </c>
      <c r="D48" s="43">
        <f t="shared" si="0"/>
        <v>47741.529546545949</v>
      </c>
      <c r="E48" s="43">
        <f t="shared" si="5"/>
        <v>9900341.673843842</v>
      </c>
      <c r="F48" s="43">
        <f t="shared" si="1"/>
        <v>13640.352669972715</v>
      </c>
      <c r="G48" s="43">
        <f t="shared" si="2"/>
        <v>34101.176876573234</v>
      </c>
      <c r="H48" s="43">
        <f t="shared" si="6"/>
        <v>9886701.3211738691</v>
      </c>
    </row>
    <row r="49" spans="2:8" x14ac:dyDescent="0.2">
      <c r="B49" s="80">
        <f t="shared" si="3"/>
        <v>45199</v>
      </c>
      <c r="C49" s="1">
        <f t="shared" si="4"/>
        <v>33</v>
      </c>
      <c r="D49" s="43">
        <f t="shared" si="0"/>
        <v>47741.529546545949</v>
      </c>
      <c r="E49" s="43">
        <f t="shared" si="5"/>
        <v>9886701.3211738691</v>
      </c>
      <c r="F49" s="43">
        <f t="shared" si="1"/>
        <v>14785.858475966386</v>
      </c>
      <c r="G49" s="43">
        <f t="shared" si="2"/>
        <v>32955.671070579563</v>
      </c>
      <c r="H49" s="43">
        <f t="shared" si="6"/>
        <v>9871915.4626979027</v>
      </c>
    </row>
    <row r="50" spans="2:8" x14ac:dyDescent="0.2">
      <c r="B50" s="80">
        <f t="shared" si="3"/>
        <v>45230</v>
      </c>
      <c r="C50" s="1">
        <f t="shared" si="4"/>
        <v>34</v>
      </c>
      <c r="D50" s="43">
        <f t="shared" si="0"/>
        <v>47741.529546545949</v>
      </c>
      <c r="E50" s="43">
        <f t="shared" si="5"/>
        <v>9871915.4626979027</v>
      </c>
      <c r="F50" s="43">
        <f t="shared" si="1"/>
        <v>13738.265175030952</v>
      </c>
      <c r="G50" s="43">
        <f t="shared" si="2"/>
        <v>34003.264371514997</v>
      </c>
      <c r="H50" s="43">
        <f t="shared" si="6"/>
        <v>9858177.1975228712</v>
      </c>
    </row>
    <row r="51" spans="2:8" x14ac:dyDescent="0.2">
      <c r="B51" s="80">
        <f t="shared" si="3"/>
        <v>45260</v>
      </c>
      <c r="C51" s="1">
        <f t="shared" si="4"/>
        <v>35</v>
      </c>
      <c r="D51" s="43">
        <f t="shared" si="0"/>
        <v>47741.529546545949</v>
      </c>
      <c r="E51" s="43">
        <f t="shared" si="5"/>
        <v>9858177.1975228712</v>
      </c>
      <c r="F51" s="43">
        <f t="shared" si="1"/>
        <v>14880.938888136377</v>
      </c>
      <c r="G51" s="43">
        <f t="shared" si="2"/>
        <v>32860.590658409572</v>
      </c>
      <c r="H51" s="43">
        <f t="shared" si="6"/>
        <v>9843296.2586347349</v>
      </c>
    </row>
    <row r="52" spans="2:8" x14ac:dyDescent="0.2">
      <c r="B52" s="80">
        <f t="shared" si="3"/>
        <v>45291</v>
      </c>
      <c r="C52" s="1">
        <f t="shared" si="4"/>
        <v>36</v>
      </c>
      <c r="D52" s="43">
        <f t="shared" si="0"/>
        <v>47741.529546545949</v>
      </c>
      <c r="E52" s="43">
        <f t="shared" si="5"/>
        <v>9843296.2586347349</v>
      </c>
      <c r="F52" s="43">
        <f t="shared" si="1"/>
        <v>13836.842433470752</v>
      </c>
      <c r="G52" s="43">
        <f t="shared" si="2"/>
        <v>33904.687113075197</v>
      </c>
      <c r="H52" s="43">
        <f t="shared" si="6"/>
        <v>9829459.4162012637</v>
      </c>
    </row>
    <row r="53" spans="2:8" x14ac:dyDescent="0.2">
      <c r="B53" s="80">
        <f t="shared" si="3"/>
        <v>45322</v>
      </c>
      <c r="C53" s="1">
        <f t="shared" si="4"/>
        <v>37</v>
      </c>
      <c r="D53" s="43">
        <f t="shared" si="0"/>
        <v>47741.529546545949</v>
      </c>
      <c r="E53" s="43">
        <f t="shared" si="5"/>
        <v>9829459.4162012637</v>
      </c>
      <c r="F53" s="43">
        <f t="shared" si="1"/>
        <v>13884.502668519373</v>
      </c>
      <c r="G53" s="43">
        <f t="shared" si="2"/>
        <v>33857.026878026576</v>
      </c>
      <c r="H53" s="43">
        <f t="shared" si="6"/>
        <v>9815574.9135327451</v>
      </c>
    </row>
    <row r="54" spans="2:8" x14ac:dyDescent="0.2">
      <c r="B54" s="80">
        <f t="shared" si="3"/>
        <v>45351</v>
      </c>
      <c r="C54" s="1">
        <f t="shared" si="4"/>
        <v>38</v>
      </c>
      <c r="D54" s="43">
        <f t="shared" si="0"/>
        <v>47741.529546545949</v>
      </c>
      <c r="E54" s="43">
        <f t="shared" si="5"/>
        <v>9815574.9135327451</v>
      </c>
      <c r="F54" s="43">
        <f t="shared" si="1"/>
        <v>16113.565936273772</v>
      </c>
      <c r="G54" s="43">
        <f t="shared" si="2"/>
        <v>31627.963610272178</v>
      </c>
      <c r="H54" s="43">
        <f t="shared" si="6"/>
        <v>9799461.3475964721</v>
      </c>
    </row>
    <row r="55" spans="2:8" x14ac:dyDescent="0.2">
      <c r="B55" s="80">
        <f t="shared" si="3"/>
        <v>45382</v>
      </c>
      <c r="C55" s="1">
        <f t="shared" si="4"/>
        <v>39</v>
      </c>
      <c r="D55" s="43">
        <f t="shared" si="0"/>
        <v>47741.529546545949</v>
      </c>
      <c r="E55" s="43">
        <f t="shared" si="5"/>
        <v>9799461.3475964721</v>
      </c>
      <c r="F55" s="43">
        <f t="shared" si="1"/>
        <v>13987.82934926921</v>
      </c>
      <c r="G55" s="43">
        <f t="shared" si="2"/>
        <v>33753.700197276739</v>
      </c>
      <c r="H55" s="43">
        <f t="shared" si="6"/>
        <v>9785473.518247202</v>
      </c>
    </row>
    <row r="56" spans="2:8" x14ac:dyDescent="0.2">
      <c r="B56" s="80">
        <f t="shared" si="3"/>
        <v>45412</v>
      </c>
      <c r="C56" s="1">
        <f t="shared" si="4"/>
        <v>40</v>
      </c>
      <c r="D56" s="43">
        <f t="shared" si="0"/>
        <v>47741.529546545949</v>
      </c>
      <c r="E56" s="43">
        <f t="shared" si="5"/>
        <v>9785473.518247202</v>
      </c>
      <c r="F56" s="43">
        <f t="shared" si="1"/>
        <v>15123.284485721939</v>
      </c>
      <c r="G56" s="43">
        <f t="shared" si="2"/>
        <v>32618.245060824011</v>
      </c>
      <c r="H56" s="43">
        <f t="shared" si="6"/>
        <v>9770350.2337614801</v>
      </c>
    </row>
    <row r="57" spans="2:8" x14ac:dyDescent="0.2">
      <c r="B57" s="80">
        <f t="shared" si="3"/>
        <v>45443</v>
      </c>
      <c r="C57" s="1">
        <f t="shared" si="4"/>
        <v>41</v>
      </c>
      <c r="D57" s="43">
        <f t="shared" si="0"/>
        <v>47741.529546545949</v>
      </c>
      <c r="E57" s="43">
        <f t="shared" si="5"/>
        <v>9770350.2337614801</v>
      </c>
      <c r="F57" s="43">
        <f t="shared" si="1"/>
        <v>14088.100963589743</v>
      </c>
      <c r="G57" s="43">
        <f t="shared" si="2"/>
        <v>33653.428582956207</v>
      </c>
      <c r="H57" s="43">
        <f t="shared" si="6"/>
        <v>9756262.1327978894</v>
      </c>
    </row>
    <row r="58" spans="2:8" x14ac:dyDescent="0.2">
      <c r="B58" s="80">
        <f t="shared" si="3"/>
        <v>45473</v>
      </c>
      <c r="C58" s="1">
        <f t="shared" si="4"/>
        <v>42</v>
      </c>
      <c r="D58" s="43">
        <f t="shared" si="0"/>
        <v>47741.529546545949</v>
      </c>
      <c r="E58" s="43">
        <f t="shared" si="5"/>
        <v>9756262.1327978894</v>
      </c>
      <c r="F58" s="43">
        <f t="shared" si="1"/>
        <v>15220.655770552981</v>
      </c>
      <c r="G58" s="43">
        <f t="shared" si="2"/>
        <v>32520.873775992968</v>
      </c>
      <c r="H58" s="43">
        <f t="shared" si="6"/>
        <v>9741041.4770273361</v>
      </c>
    </row>
    <row r="59" spans="2:8" x14ac:dyDescent="0.2">
      <c r="B59" s="80">
        <f t="shared" si="3"/>
        <v>45504</v>
      </c>
      <c r="C59" s="1">
        <f t="shared" si="4"/>
        <v>43</v>
      </c>
      <c r="D59" s="43">
        <f t="shared" si="0"/>
        <v>47741.529546545949</v>
      </c>
      <c r="E59" s="43">
        <f t="shared" si="5"/>
        <v>9741041.4770273361</v>
      </c>
      <c r="F59" s="43">
        <f t="shared" si="1"/>
        <v>14189.053347896239</v>
      </c>
      <c r="G59" s="43">
        <f t="shared" si="2"/>
        <v>33552.476198649711</v>
      </c>
      <c r="H59" s="43">
        <f t="shared" si="6"/>
        <v>9726852.4236794394</v>
      </c>
    </row>
    <row r="60" spans="2:8" x14ac:dyDescent="0.2">
      <c r="B60" s="80">
        <f t="shared" si="3"/>
        <v>45535</v>
      </c>
      <c r="C60" s="1">
        <f t="shared" si="4"/>
        <v>44</v>
      </c>
      <c r="D60" s="43">
        <f t="shared" si="0"/>
        <v>47741.529546545949</v>
      </c>
      <c r="E60" s="43">
        <f t="shared" si="5"/>
        <v>9726852.4236794394</v>
      </c>
      <c r="F60" s="43">
        <f t="shared" si="1"/>
        <v>14237.926753872329</v>
      </c>
      <c r="G60" s="43">
        <f t="shared" si="2"/>
        <v>33503.602792673621</v>
      </c>
      <c r="H60" s="43">
        <f t="shared" si="6"/>
        <v>9712614.4969255663</v>
      </c>
    </row>
    <row r="61" spans="2:8" x14ac:dyDescent="0.2">
      <c r="B61" s="80">
        <f t="shared" si="3"/>
        <v>45565</v>
      </c>
      <c r="C61" s="1">
        <f t="shared" si="4"/>
        <v>45</v>
      </c>
      <c r="D61" s="43">
        <f t="shared" si="0"/>
        <v>47741.529546545949</v>
      </c>
      <c r="E61" s="43">
        <f t="shared" si="5"/>
        <v>9712614.4969255663</v>
      </c>
      <c r="F61" s="43">
        <f t="shared" si="1"/>
        <v>15366.147890127391</v>
      </c>
      <c r="G61" s="43">
        <f t="shared" si="2"/>
        <v>32375.381656418558</v>
      </c>
      <c r="H61" s="43">
        <f t="shared" si="6"/>
        <v>9697248.3490354382</v>
      </c>
    </row>
    <row r="62" spans="2:8" x14ac:dyDescent="0.2">
      <c r="B62" s="80">
        <f t="shared" si="3"/>
        <v>45596</v>
      </c>
      <c r="C62" s="1">
        <f t="shared" si="4"/>
        <v>46</v>
      </c>
      <c r="D62" s="43">
        <f t="shared" si="0"/>
        <v>47741.529546545949</v>
      </c>
      <c r="E62" s="43">
        <f t="shared" si="5"/>
        <v>9697248.3490354382</v>
      </c>
      <c r="F62" s="43">
        <f t="shared" si="1"/>
        <v>14339.896344312772</v>
      </c>
      <c r="G62" s="43">
        <f t="shared" si="2"/>
        <v>33401.633202233177</v>
      </c>
      <c r="H62" s="43">
        <f t="shared" si="6"/>
        <v>9682908.4526911248</v>
      </c>
    </row>
    <row r="63" spans="2:8" x14ac:dyDescent="0.2">
      <c r="B63" s="80">
        <f t="shared" si="3"/>
        <v>45626</v>
      </c>
      <c r="C63" s="1">
        <f t="shared" si="4"/>
        <v>47</v>
      </c>
      <c r="D63" s="43">
        <f t="shared" si="0"/>
        <v>47741.529546545949</v>
      </c>
      <c r="E63" s="43">
        <f t="shared" si="5"/>
        <v>9682908.4526911248</v>
      </c>
      <c r="F63" s="43">
        <f t="shared" si="1"/>
        <v>15465.168037575531</v>
      </c>
      <c r="G63" s="43">
        <f t="shared" si="2"/>
        <v>32276.361508970418</v>
      </c>
      <c r="H63" s="43">
        <f t="shared" si="6"/>
        <v>9667443.28465355</v>
      </c>
    </row>
    <row r="64" spans="2:8" x14ac:dyDescent="0.2">
      <c r="B64" s="80">
        <f t="shared" si="3"/>
        <v>45657</v>
      </c>
      <c r="C64" s="1">
        <f t="shared" si="4"/>
        <v>48</v>
      </c>
      <c r="D64" s="43">
        <f t="shared" si="0"/>
        <v>47741.529546545949</v>
      </c>
      <c r="E64" s="43">
        <f t="shared" si="5"/>
        <v>9667443.28465355</v>
      </c>
      <c r="F64" s="43">
        <f t="shared" si="1"/>
        <v>14442.558232739277</v>
      </c>
      <c r="G64" s="43">
        <f t="shared" si="2"/>
        <v>33298.971313806673</v>
      </c>
      <c r="H64" s="43">
        <f t="shared" si="6"/>
        <v>9653000.7264208104</v>
      </c>
    </row>
    <row r="65" spans="2:8" x14ac:dyDescent="0.2">
      <c r="B65" s="80">
        <f t="shared" si="3"/>
        <v>45688</v>
      </c>
      <c r="C65" s="1">
        <f t="shared" si="4"/>
        <v>49</v>
      </c>
      <c r="D65" s="43">
        <f t="shared" si="0"/>
        <v>47741.529546545949</v>
      </c>
      <c r="E65" s="43">
        <f t="shared" si="5"/>
        <v>9653000.7264208104</v>
      </c>
      <c r="F65" s="43">
        <f t="shared" si="1"/>
        <v>14492.304822207603</v>
      </c>
      <c r="G65" s="43">
        <f t="shared" si="2"/>
        <v>33249.224724338346</v>
      </c>
      <c r="H65" s="43">
        <f t="shared" si="6"/>
        <v>9638508.4215986021</v>
      </c>
    </row>
    <row r="66" spans="2:8" x14ac:dyDescent="0.2">
      <c r="B66" s="80">
        <f t="shared" si="3"/>
        <v>45716</v>
      </c>
      <c r="C66" s="1">
        <f t="shared" si="4"/>
        <v>50</v>
      </c>
      <c r="D66" s="43">
        <f t="shared" si="0"/>
        <v>47741.529546545949</v>
      </c>
      <c r="E66" s="43">
        <f t="shared" si="5"/>
        <v>9638508.4215986021</v>
      </c>
      <c r="F66" s="43">
        <f t="shared" si="1"/>
        <v>17755.05890157252</v>
      </c>
      <c r="G66" s="43">
        <f t="shared" si="2"/>
        <v>29986.470644973429</v>
      </c>
      <c r="H66" s="43">
        <f t="shared" si="6"/>
        <v>9620753.3626970295</v>
      </c>
    </row>
    <row r="67" spans="2:8" x14ac:dyDescent="0.2">
      <c r="B67" s="80">
        <f t="shared" si="3"/>
        <v>45747</v>
      </c>
      <c r="C67" s="1">
        <f t="shared" si="4"/>
        <v>51</v>
      </c>
      <c r="D67" s="43">
        <f t="shared" si="0"/>
        <v>47741.529546545949</v>
      </c>
      <c r="E67" s="43">
        <f t="shared" si="5"/>
        <v>9620753.3626970295</v>
      </c>
      <c r="F67" s="43">
        <f t="shared" si="1"/>
        <v>14603.379075033961</v>
      </c>
      <c r="G67" s="43">
        <f t="shared" si="2"/>
        <v>33138.150471511988</v>
      </c>
      <c r="H67" s="43">
        <f t="shared" si="6"/>
        <v>9606149.9836219959</v>
      </c>
    </row>
    <row r="68" spans="2:8" x14ac:dyDescent="0.2">
      <c r="B68" s="80">
        <f t="shared" si="3"/>
        <v>45777</v>
      </c>
      <c r="C68" s="1">
        <f t="shared" si="4"/>
        <v>52</v>
      </c>
      <c r="D68" s="43">
        <f t="shared" si="0"/>
        <v>47741.529546545949</v>
      </c>
      <c r="E68" s="43">
        <f t="shared" si="5"/>
        <v>9606149.9836219959</v>
      </c>
      <c r="F68" s="43">
        <f t="shared" si="1"/>
        <v>15721.029601139293</v>
      </c>
      <c r="G68" s="43">
        <f t="shared" si="2"/>
        <v>32020.499945406656</v>
      </c>
      <c r="H68" s="43">
        <f t="shared" si="6"/>
        <v>9590428.9540208559</v>
      </c>
    </row>
    <row r="69" spans="2:8" x14ac:dyDescent="0.2">
      <c r="B69" s="80">
        <f t="shared" si="3"/>
        <v>45808</v>
      </c>
      <c r="C69" s="1">
        <f t="shared" si="4"/>
        <v>53</v>
      </c>
      <c r="D69" s="43">
        <f t="shared" si="0"/>
        <v>47741.529546545949</v>
      </c>
      <c r="E69" s="43">
        <f t="shared" si="5"/>
        <v>9590428.9540208559</v>
      </c>
      <c r="F69" s="43">
        <f t="shared" si="1"/>
        <v>14707.829816029669</v>
      </c>
      <c r="G69" s="43">
        <f t="shared" si="2"/>
        <v>33033.69973051628</v>
      </c>
      <c r="H69" s="43">
        <f t="shared" si="6"/>
        <v>9575721.1242048256</v>
      </c>
    </row>
    <row r="70" spans="2:8" x14ac:dyDescent="0.2">
      <c r="B70" s="80">
        <f t="shared" si="3"/>
        <v>45838</v>
      </c>
      <c r="C70" s="1">
        <f t="shared" si="4"/>
        <v>54</v>
      </c>
      <c r="D70" s="43">
        <f t="shared" si="0"/>
        <v>47741.529546545949</v>
      </c>
      <c r="E70" s="43">
        <f t="shared" si="5"/>
        <v>9575721.1242048256</v>
      </c>
      <c r="F70" s="43">
        <f t="shared" si="1"/>
        <v>15822.459132529861</v>
      </c>
      <c r="G70" s="43">
        <f t="shared" si="2"/>
        <v>31919.070414016089</v>
      </c>
      <c r="H70" s="43">
        <f t="shared" si="6"/>
        <v>9559898.6650722958</v>
      </c>
    </row>
    <row r="71" spans="2:8" x14ac:dyDescent="0.2">
      <c r="B71" s="80">
        <f t="shared" si="3"/>
        <v>45869</v>
      </c>
      <c r="C71" s="1">
        <f t="shared" si="4"/>
        <v>55</v>
      </c>
      <c r="D71" s="43">
        <f t="shared" si="0"/>
        <v>47741.529546545949</v>
      </c>
      <c r="E71" s="43">
        <f t="shared" si="5"/>
        <v>9559898.6650722958</v>
      </c>
      <c r="F71" s="43">
        <f t="shared" si="1"/>
        <v>14812.989700185819</v>
      </c>
      <c r="G71" s="43">
        <f t="shared" si="2"/>
        <v>32928.53984636013</v>
      </c>
      <c r="H71" s="43">
        <f t="shared" si="6"/>
        <v>9545085.6753721107</v>
      </c>
    </row>
    <row r="72" spans="2:8" x14ac:dyDescent="0.2">
      <c r="B72" s="80">
        <f t="shared" si="3"/>
        <v>45900</v>
      </c>
      <c r="C72" s="1">
        <f t="shared" si="4"/>
        <v>56</v>
      </c>
      <c r="D72" s="43">
        <f t="shared" si="0"/>
        <v>47741.529546545949</v>
      </c>
      <c r="E72" s="43">
        <f t="shared" si="5"/>
        <v>9545085.6753721107</v>
      </c>
      <c r="F72" s="43">
        <f t="shared" si="1"/>
        <v>14864.012220264238</v>
      </c>
      <c r="G72" s="43">
        <f t="shared" si="2"/>
        <v>32877.517326281712</v>
      </c>
      <c r="H72" s="43">
        <f t="shared" si="6"/>
        <v>9530221.6631518472</v>
      </c>
    </row>
    <row r="73" spans="2:8" x14ac:dyDescent="0.2">
      <c r="B73" s="80">
        <f t="shared" si="3"/>
        <v>45930</v>
      </c>
      <c r="C73" s="1">
        <f t="shared" si="4"/>
        <v>57</v>
      </c>
      <c r="D73" s="43">
        <f t="shared" si="0"/>
        <v>47741.529546545949</v>
      </c>
      <c r="E73" s="43">
        <f t="shared" si="5"/>
        <v>9530221.6631518472</v>
      </c>
      <c r="F73" s="43">
        <f t="shared" si="1"/>
        <v>15974.124002706456</v>
      </c>
      <c r="G73" s="43">
        <f t="shared" si="2"/>
        <v>31767.405543839493</v>
      </c>
      <c r="H73" s="43">
        <f t="shared" si="6"/>
        <v>9514247.5391491409</v>
      </c>
    </row>
    <row r="74" spans="2:8" x14ac:dyDescent="0.2">
      <c r="B74" s="80">
        <f t="shared" si="3"/>
        <v>45961</v>
      </c>
      <c r="C74" s="1">
        <f t="shared" si="4"/>
        <v>58</v>
      </c>
      <c r="D74" s="43">
        <f t="shared" si="0"/>
        <v>47741.529546545949</v>
      </c>
      <c r="E74" s="43">
        <f t="shared" si="5"/>
        <v>9514247.5391491409</v>
      </c>
      <c r="F74" s="43">
        <f t="shared" si="1"/>
        <v>14970.232467254464</v>
      </c>
      <c r="G74" s="43">
        <f t="shared" si="2"/>
        <v>32771.297079291486</v>
      </c>
      <c r="H74" s="43">
        <f t="shared" si="6"/>
        <v>9499277.3066818863</v>
      </c>
    </row>
    <row r="75" spans="2:8" x14ac:dyDescent="0.2">
      <c r="B75" s="80">
        <f t="shared" si="3"/>
        <v>45991</v>
      </c>
      <c r="C75" s="1">
        <f t="shared" si="4"/>
        <v>59</v>
      </c>
      <c r="D75" s="43">
        <f t="shared" si="0"/>
        <v>47741.529546545949</v>
      </c>
      <c r="E75" s="43">
        <f t="shared" si="5"/>
        <v>9499277.3066818863</v>
      </c>
      <c r="F75" s="43">
        <f t="shared" si="1"/>
        <v>16077.271857606327</v>
      </c>
      <c r="G75" s="43">
        <f t="shared" si="2"/>
        <v>31664.257688939622</v>
      </c>
      <c r="H75" s="43">
        <f t="shared" si="6"/>
        <v>9483200.0348242801</v>
      </c>
    </row>
    <row r="76" spans="2:8" x14ac:dyDescent="0.2">
      <c r="B76" s="80">
        <f t="shared" si="3"/>
        <v>46022</v>
      </c>
      <c r="C76" s="1">
        <f t="shared" si="4"/>
        <v>60</v>
      </c>
      <c r="D76" s="43">
        <f t="shared" si="0"/>
        <v>47741.529546545949</v>
      </c>
      <c r="E76" s="43">
        <f t="shared" si="5"/>
        <v>9483200.0348242801</v>
      </c>
      <c r="F76" s="43">
        <f t="shared" si="1"/>
        <v>9483200.0348242801</v>
      </c>
      <c r="G76" s="43">
        <f t="shared" si="2"/>
        <v>32664.355675505853</v>
      </c>
      <c r="H76" s="43">
        <f t="shared" si="6"/>
        <v>0</v>
      </c>
    </row>
    <row r="77" spans="2:8" x14ac:dyDescent="0.2">
      <c r="B77" s="83" t="s">
        <v>93</v>
      </c>
      <c r="C77" s="176" t="s">
        <v>93</v>
      </c>
      <c r="D77" s="177" t="s">
        <v>93</v>
      </c>
      <c r="E77" s="177" t="s">
        <v>93</v>
      </c>
      <c r="F77" s="177" t="s">
        <v>93</v>
      </c>
      <c r="G77" s="177" t="s">
        <v>93</v>
      </c>
      <c r="H77" s="177" t="s">
        <v>93</v>
      </c>
    </row>
    <row r="78" spans="2:8" x14ac:dyDescent="0.2">
      <c r="B78" s="80"/>
      <c r="D78" s="43"/>
      <c r="E78" s="43"/>
      <c r="F78" s="43"/>
      <c r="G78" s="43"/>
      <c r="H78" s="43"/>
    </row>
    <row r="79" spans="2:8" x14ac:dyDescent="0.2">
      <c r="B79" s="80"/>
      <c r="D79" s="43"/>
      <c r="E79" s="43"/>
      <c r="F79" s="43"/>
      <c r="G79" s="43"/>
      <c r="H79" s="43"/>
    </row>
    <row r="80" spans="2:8" x14ac:dyDescent="0.2">
      <c r="B80" s="80"/>
      <c r="D80" s="43"/>
      <c r="E80" s="43"/>
      <c r="F80" s="43"/>
      <c r="G80" s="43"/>
      <c r="H80" s="43"/>
    </row>
    <row r="81" spans="2:8" x14ac:dyDescent="0.2">
      <c r="B81" s="80"/>
      <c r="D81" s="43"/>
      <c r="E81" s="43"/>
      <c r="F81" s="43"/>
      <c r="G81" s="43"/>
      <c r="H81" s="43"/>
    </row>
    <row r="82" spans="2:8" x14ac:dyDescent="0.2">
      <c r="B82" s="80"/>
      <c r="D82" s="43"/>
      <c r="E82" s="43"/>
      <c r="F82" s="43"/>
      <c r="G82" s="43"/>
      <c r="H82" s="43"/>
    </row>
    <row r="83" spans="2:8" x14ac:dyDescent="0.2">
      <c r="B83" s="80"/>
      <c r="D83" s="43"/>
      <c r="E83" s="43"/>
      <c r="F83" s="43"/>
      <c r="G83" s="43"/>
      <c r="H83" s="43"/>
    </row>
    <row r="84" spans="2:8" x14ac:dyDescent="0.2">
      <c r="B84" s="80"/>
      <c r="D84" s="43"/>
      <c r="E84" s="43"/>
      <c r="F84" s="43"/>
      <c r="G84" s="43"/>
      <c r="H84" s="43"/>
    </row>
    <row r="85" spans="2:8" x14ac:dyDescent="0.2">
      <c r="B85" s="80"/>
      <c r="D85" s="43"/>
      <c r="E85" s="43"/>
      <c r="F85" s="43"/>
      <c r="G85" s="43"/>
      <c r="H85" s="43"/>
    </row>
    <row r="86" spans="2:8" x14ac:dyDescent="0.2">
      <c r="B86" s="80"/>
      <c r="D86" s="43"/>
      <c r="E86" s="43"/>
      <c r="F86" s="43"/>
      <c r="G86" s="43"/>
      <c r="H86" s="43"/>
    </row>
    <row r="87" spans="2:8" x14ac:dyDescent="0.2">
      <c r="B87" s="80"/>
      <c r="D87" s="43"/>
      <c r="E87" s="43"/>
      <c r="F87" s="43"/>
      <c r="G87" s="43"/>
      <c r="H87" s="43"/>
    </row>
    <row r="88" spans="2:8" x14ac:dyDescent="0.2">
      <c r="B88" s="80"/>
      <c r="D88" s="43"/>
      <c r="E88" s="43"/>
      <c r="F88" s="43"/>
      <c r="G88" s="43"/>
      <c r="H88" s="43"/>
    </row>
    <row r="89" spans="2:8" x14ac:dyDescent="0.2">
      <c r="B89" s="80"/>
      <c r="D89" s="43"/>
      <c r="E89" s="43"/>
      <c r="F89" s="43"/>
      <c r="G89" s="43"/>
      <c r="H89" s="43"/>
    </row>
    <row r="90" spans="2:8" x14ac:dyDescent="0.2">
      <c r="B90" s="80"/>
      <c r="D90" s="43"/>
      <c r="E90" s="43"/>
      <c r="F90" s="43"/>
      <c r="G90" s="43"/>
      <c r="H90" s="43"/>
    </row>
    <row r="91" spans="2:8" x14ac:dyDescent="0.2">
      <c r="B91" s="80"/>
      <c r="D91" s="43"/>
      <c r="E91" s="43"/>
      <c r="F91" s="43"/>
      <c r="G91" s="43"/>
      <c r="H91" s="43"/>
    </row>
    <row r="92" spans="2:8" x14ac:dyDescent="0.2">
      <c r="B92" s="80"/>
      <c r="D92" s="43"/>
      <c r="E92" s="43"/>
      <c r="F92" s="43"/>
      <c r="G92" s="43"/>
      <c r="H92" s="43"/>
    </row>
    <row r="93" spans="2:8" x14ac:dyDescent="0.2">
      <c r="B93" s="80"/>
      <c r="D93" s="43"/>
      <c r="E93" s="43"/>
      <c r="F93" s="43"/>
      <c r="G93" s="43"/>
      <c r="H93" s="43"/>
    </row>
    <row r="94" spans="2:8" x14ac:dyDescent="0.2">
      <c r="B94" s="80"/>
      <c r="D94" s="43"/>
      <c r="E94" s="43"/>
      <c r="F94" s="43"/>
      <c r="G94" s="43"/>
      <c r="H94" s="43"/>
    </row>
    <row r="95" spans="2:8" x14ac:dyDescent="0.2">
      <c r="B95" s="80"/>
      <c r="D95" s="43"/>
      <c r="E95" s="43"/>
      <c r="F95" s="43"/>
      <c r="G95" s="43"/>
      <c r="H95" s="43"/>
    </row>
    <row r="96" spans="2:8" x14ac:dyDescent="0.2">
      <c r="B96" s="80"/>
      <c r="D96" s="43"/>
      <c r="E96" s="43"/>
      <c r="F96" s="43"/>
      <c r="G96" s="43"/>
      <c r="H96" s="43"/>
    </row>
    <row r="97" spans="2:8" x14ac:dyDescent="0.2">
      <c r="B97" s="80"/>
      <c r="D97" s="43"/>
      <c r="E97" s="43"/>
      <c r="F97" s="43"/>
      <c r="G97" s="43"/>
      <c r="H97" s="43"/>
    </row>
    <row r="98" spans="2:8" x14ac:dyDescent="0.2">
      <c r="B98" s="80"/>
      <c r="D98" s="43"/>
      <c r="E98" s="43"/>
      <c r="F98" s="43"/>
      <c r="G98" s="43"/>
      <c r="H98" s="43"/>
    </row>
    <row r="99" spans="2:8" x14ac:dyDescent="0.2">
      <c r="B99" s="80"/>
      <c r="D99" s="43"/>
      <c r="E99" s="43"/>
      <c r="F99" s="43"/>
      <c r="G99" s="43"/>
      <c r="H99" s="43"/>
    </row>
    <row r="100" spans="2:8" x14ac:dyDescent="0.2">
      <c r="B100" s="80"/>
      <c r="D100" s="43"/>
      <c r="E100" s="43"/>
      <c r="F100" s="43"/>
      <c r="G100" s="43"/>
      <c r="H100" s="43"/>
    </row>
    <row r="101" spans="2:8" x14ac:dyDescent="0.2">
      <c r="B101" s="80"/>
      <c r="D101" s="43"/>
      <c r="E101" s="43"/>
      <c r="F101" s="43"/>
      <c r="G101" s="43"/>
      <c r="H101" s="43"/>
    </row>
    <row r="102" spans="2:8" x14ac:dyDescent="0.2">
      <c r="B102" s="80"/>
      <c r="D102" s="43"/>
      <c r="E102" s="43"/>
      <c r="F102" s="43"/>
      <c r="G102" s="43"/>
      <c r="H102" s="43"/>
    </row>
    <row r="103" spans="2:8" x14ac:dyDescent="0.2">
      <c r="B103" s="80"/>
      <c r="D103" s="43"/>
      <c r="E103" s="43"/>
      <c r="F103" s="43"/>
      <c r="G103" s="43"/>
      <c r="H103" s="43"/>
    </row>
    <row r="104" spans="2:8" x14ac:dyDescent="0.2">
      <c r="B104" s="80"/>
      <c r="D104" s="43"/>
      <c r="E104" s="43"/>
      <c r="F104" s="43"/>
      <c r="G104" s="43"/>
      <c r="H104" s="43"/>
    </row>
    <row r="105" spans="2:8" x14ac:dyDescent="0.2">
      <c r="B105" s="80"/>
      <c r="D105" s="43"/>
      <c r="E105" s="43"/>
      <c r="F105" s="43"/>
      <c r="G105" s="43"/>
      <c r="H105" s="43"/>
    </row>
    <row r="106" spans="2:8" x14ac:dyDescent="0.2">
      <c r="B106" s="80"/>
      <c r="D106" s="43"/>
      <c r="E106" s="43"/>
      <c r="F106" s="43"/>
      <c r="G106" s="43"/>
      <c r="H106" s="43"/>
    </row>
    <row r="107" spans="2:8" x14ac:dyDescent="0.2">
      <c r="B107" s="80"/>
      <c r="D107" s="43"/>
      <c r="E107" s="43"/>
      <c r="F107" s="43"/>
      <c r="G107" s="43"/>
      <c r="H107" s="43"/>
    </row>
    <row r="108" spans="2:8" x14ac:dyDescent="0.2">
      <c r="B108" s="80"/>
      <c r="D108" s="43"/>
      <c r="E108" s="43"/>
      <c r="F108" s="43"/>
      <c r="G108" s="43"/>
      <c r="H108" s="43"/>
    </row>
    <row r="109" spans="2:8" x14ac:dyDescent="0.2">
      <c r="B109" s="80"/>
      <c r="D109" s="43"/>
      <c r="E109" s="43"/>
      <c r="F109" s="43"/>
      <c r="G109" s="43"/>
      <c r="H109" s="43"/>
    </row>
    <row r="110" spans="2:8" x14ac:dyDescent="0.2">
      <c r="B110" s="80"/>
      <c r="D110" s="43"/>
      <c r="E110" s="43"/>
      <c r="F110" s="43"/>
      <c r="G110" s="43"/>
      <c r="H110" s="43"/>
    </row>
    <row r="111" spans="2:8" x14ac:dyDescent="0.2">
      <c r="B111" s="80"/>
      <c r="D111" s="43"/>
      <c r="E111" s="43"/>
      <c r="F111" s="43"/>
      <c r="G111" s="43"/>
      <c r="H111" s="43"/>
    </row>
    <row r="112" spans="2:8" x14ac:dyDescent="0.2">
      <c r="B112" s="80"/>
      <c r="D112" s="43"/>
      <c r="E112" s="43"/>
      <c r="F112" s="43"/>
      <c r="G112" s="43"/>
      <c r="H112" s="43"/>
    </row>
    <row r="113" spans="2:8" x14ac:dyDescent="0.2">
      <c r="B113" s="80"/>
      <c r="D113" s="43"/>
      <c r="E113" s="43"/>
      <c r="F113" s="43"/>
      <c r="G113" s="43"/>
      <c r="H113" s="43"/>
    </row>
    <row r="114" spans="2:8" x14ac:dyDescent="0.2">
      <c r="B114" s="80"/>
      <c r="D114" s="43"/>
      <c r="E114" s="43"/>
      <c r="F114" s="43"/>
      <c r="G114" s="43"/>
      <c r="H114" s="43"/>
    </row>
    <row r="115" spans="2:8" x14ac:dyDescent="0.2">
      <c r="B115" s="80"/>
      <c r="D115" s="43"/>
      <c r="E115" s="43"/>
      <c r="F115" s="43"/>
      <c r="G115" s="43"/>
      <c r="H115" s="43"/>
    </row>
    <row r="116" spans="2:8" x14ac:dyDescent="0.2">
      <c r="B116" s="80"/>
      <c r="D116" s="43"/>
      <c r="E116" s="43"/>
      <c r="F116" s="43"/>
      <c r="G116" s="43"/>
      <c r="H116" s="43"/>
    </row>
    <row r="117" spans="2:8" x14ac:dyDescent="0.2">
      <c r="B117" s="80"/>
      <c r="D117" s="43"/>
      <c r="E117" s="43"/>
      <c r="F117" s="43"/>
      <c r="G117" s="43"/>
      <c r="H117" s="43"/>
    </row>
    <row r="118" spans="2:8" x14ac:dyDescent="0.2">
      <c r="B118" s="80"/>
      <c r="D118" s="43"/>
      <c r="E118" s="43"/>
      <c r="F118" s="43"/>
      <c r="G118" s="43"/>
      <c r="H118" s="43"/>
    </row>
    <row r="119" spans="2:8" x14ac:dyDescent="0.2">
      <c r="B119" s="80"/>
      <c r="D119" s="43"/>
      <c r="E119" s="43"/>
      <c r="F119" s="43"/>
      <c r="G119" s="43"/>
      <c r="H119" s="43"/>
    </row>
    <row r="120" spans="2:8" x14ac:dyDescent="0.2">
      <c r="B120" s="80"/>
      <c r="D120" s="43"/>
      <c r="E120" s="43"/>
      <c r="F120" s="43"/>
      <c r="G120" s="43"/>
      <c r="H120" s="43"/>
    </row>
    <row r="121" spans="2:8" x14ac:dyDescent="0.2">
      <c r="B121" s="80"/>
      <c r="D121" s="43"/>
      <c r="E121" s="43"/>
      <c r="F121" s="43"/>
      <c r="G121" s="43"/>
      <c r="H121" s="43"/>
    </row>
    <row r="122" spans="2:8" x14ac:dyDescent="0.2">
      <c r="B122" s="80"/>
      <c r="D122" s="43"/>
      <c r="E122" s="43"/>
      <c r="F122" s="43"/>
      <c r="G122" s="43"/>
      <c r="H122" s="43"/>
    </row>
    <row r="123" spans="2:8" x14ac:dyDescent="0.2">
      <c r="B123" s="80"/>
      <c r="D123" s="43"/>
      <c r="E123" s="43"/>
      <c r="F123" s="43"/>
      <c r="G123" s="43"/>
      <c r="H123" s="43"/>
    </row>
    <row r="124" spans="2:8" x14ac:dyDescent="0.2">
      <c r="B124" s="80"/>
      <c r="D124" s="43"/>
      <c r="E124" s="43"/>
      <c r="F124" s="43"/>
      <c r="G124" s="43"/>
      <c r="H124" s="43"/>
    </row>
    <row r="125" spans="2:8" x14ac:dyDescent="0.2">
      <c r="B125" s="80"/>
      <c r="D125" s="43"/>
      <c r="E125" s="43"/>
      <c r="F125" s="43"/>
      <c r="G125" s="43"/>
      <c r="H125" s="43"/>
    </row>
    <row r="126" spans="2:8" x14ac:dyDescent="0.2">
      <c r="B126" s="80"/>
      <c r="D126" s="43"/>
      <c r="E126" s="43"/>
      <c r="F126" s="43"/>
      <c r="G126" s="43"/>
      <c r="H126" s="43"/>
    </row>
    <row r="127" spans="2:8" x14ac:dyDescent="0.2">
      <c r="B127" s="80"/>
      <c r="D127" s="43"/>
      <c r="E127" s="43"/>
      <c r="F127" s="43"/>
      <c r="G127" s="43"/>
      <c r="H127" s="43"/>
    </row>
    <row r="128" spans="2:8" x14ac:dyDescent="0.2">
      <c r="B128" s="80"/>
      <c r="D128" s="43"/>
      <c r="E128" s="43"/>
      <c r="F128" s="43"/>
      <c r="G128" s="43"/>
      <c r="H128" s="43"/>
    </row>
    <row r="129" spans="2:8" x14ac:dyDescent="0.2">
      <c r="B129" s="80"/>
      <c r="D129" s="43"/>
      <c r="E129" s="43"/>
      <c r="F129" s="43"/>
      <c r="G129" s="43"/>
      <c r="H129" s="43"/>
    </row>
    <row r="130" spans="2:8" x14ac:dyDescent="0.2">
      <c r="B130" s="80"/>
      <c r="D130" s="43"/>
      <c r="E130" s="43"/>
      <c r="F130" s="43"/>
      <c r="G130" s="43"/>
      <c r="H130" s="43"/>
    </row>
    <row r="131" spans="2:8" x14ac:dyDescent="0.2">
      <c r="B131" s="80"/>
      <c r="D131" s="43"/>
      <c r="E131" s="43"/>
      <c r="F131" s="43"/>
      <c r="G131" s="43"/>
      <c r="H131" s="43"/>
    </row>
    <row r="132" spans="2:8" x14ac:dyDescent="0.2">
      <c r="B132" s="80"/>
      <c r="D132" s="43"/>
      <c r="E132" s="43"/>
      <c r="F132" s="43"/>
      <c r="G132" s="43"/>
      <c r="H132" s="43"/>
    </row>
    <row r="133" spans="2:8" x14ac:dyDescent="0.2">
      <c r="B133" s="80"/>
      <c r="D133" s="43"/>
      <c r="E133" s="43"/>
      <c r="F133" s="43"/>
      <c r="G133" s="43"/>
      <c r="H133" s="43"/>
    </row>
    <row r="134" spans="2:8" x14ac:dyDescent="0.2">
      <c r="B134" s="80"/>
      <c r="D134" s="43"/>
      <c r="E134" s="43"/>
      <c r="F134" s="43"/>
      <c r="G134" s="43"/>
      <c r="H134" s="43"/>
    </row>
    <row r="135" spans="2:8" x14ac:dyDescent="0.2">
      <c r="B135" s="80"/>
      <c r="D135" s="43"/>
      <c r="E135" s="43"/>
      <c r="F135" s="43"/>
      <c r="G135" s="43"/>
      <c r="H135" s="43"/>
    </row>
    <row r="136" spans="2:8" x14ac:dyDescent="0.2">
      <c r="B136" s="80"/>
      <c r="D136" s="43"/>
      <c r="E136" s="43"/>
      <c r="F136" s="43"/>
      <c r="G136" s="43"/>
      <c r="H136" s="43"/>
    </row>
    <row r="137" spans="2:8" x14ac:dyDescent="0.2">
      <c r="B137" s="80"/>
      <c r="D137" s="43"/>
      <c r="E137" s="43"/>
      <c r="F137" s="43"/>
      <c r="G137" s="43"/>
      <c r="H137" s="43"/>
    </row>
    <row r="138" spans="2:8" x14ac:dyDescent="0.2">
      <c r="B138" s="80"/>
      <c r="D138" s="43"/>
      <c r="E138" s="43"/>
      <c r="F138" s="43"/>
      <c r="G138" s="43"/>
      <c r="H138" s="43"/>
    </row>
    <row r="139" spans="2:8" x14ac:dyDescent="0.2">
      <c r="B139" s="80"/>
      <c r="D139" s="43"/>
      <c r="E139" s="43"/>
      <c r="F139" s="43"/>
      <c r="G139" s="43"/>
      <c r="H139" s="43"/>
    </row>
    <row r="140" spans="2:8" x14ac:dyDescent="0.2">
      <c r="B140" s="80"/>
      <c r="D140" s="43"/>
      <c r="E140" s="43"/>
      <c r="F140" s="43"/>
      <c r="G140" s="43"/>
      <c r="H140" s="43"/>
    </row>
    <row r="141" spans="2:8" x14ac:dyDescent="0.2">
      <c r="B141" s="80"/>
      <c r="D141" s="43"/>
      <c r="E141" s="43"/>
      <c r="F141" s="43"/>
      <c r="G141" s="43"/>
      <c r="H141" s="43"/>
    </row>
    <row r="142" spans="2:8" x14ac:dyDescent="0.2">
      <c r="B142" s="80"/>
      <c r="D142" s="43"/>
      <c r="E142" s="43"/>
      <c r="F142" s="43"/>
      <c r="G142" s="43"/>
      <c r="H142" s="43"/>
    </row>
    <row r="143" spans="2:8" x14ac:dyDescent="0.2">
      <c r="B143" s="80"/>
      <c r="D143" s="43"/>
      <c r="E143" s="43"/>
      <c r="F143" s="43"/>
      <c r="G143" s="43"/>
      <c r="H143" s="43"/>
    </row>
    <row r="144" spans="2:8" x14ac:dyDescent="0.2">
      <c r="B144" s="80"/>
      <c r="D144" s="43"/>
      <c r="E144" s="43"/>
      <c r="F144" s="43"/>
      <c r="G144" s="43"/>
      <c r="H144" s="43"/>
    </row>
    <row r="145" spans="2:8" x14ac:dyDescent="0.2">
      <c r="B145" s="80"/>
      <c r="D145" s="43"/>
      <c r="E145" s="43"/>
      <c r="F145" s="43"/>
      <c r="G145" s="43"/>
      <c r="H145" s="43"/>
    </row>
    <row r="146" spans="2:8" x14ac:dyDescent="0.2">
      <c r="B146" s="80"/>
      <c r="D146" s="43"/>
      <c r="E146" s="43"/>
      <c r="F146" s="43"/>
      <c r="G146" s="43"/>
      <c r="H146" s="43"/>
    </row>
    <row r="147" spans="2:8" x14ac:dyDescent="0.2">
      <c r="B147" s="80"/>
      <c r="D147" s="43"/>
      <c r="E147" s="43"/>
      <c r="F147" s="43"/>
      <c r="G147" s="43"/>
      <c r="H147" s="43"/>
    </row>
    <row r="148" spans="2:8" x14ac:dyDescent="0.2">
      <c r="B148" s="80"/>
      <c r="D148" s="43"/>
      <c r="E148" s="43"/>
      <c r="F148" s="43"/>
      <c r="G148" s="43"/>
      <c r="H148" s="43"/>
    </row>
    <row r="149" spans="2:8" x14ac:dyDescent="0.2">
      <c r="B149" s="80"/>
      <c r="D149" s="43"/>
      <c r="E149" s="43"/>
      <c r="F149" s="43"/>
      <c r="G149" s="43"/>
      <c r="H149" s="43"/>
    </row>
    <row r="150" spans="2:8" x14ac:dyDescent="0.2">
      <c r="B150" s="80"/>
      <c r="D150" s="43"/>
      <c r="E150" s="43"/>
      <c r="F150" s="43"/>
      <c r="G150" s="43"/>
      <c r="H150" s="43"/>
    </row>
    <row r="151" spans="2:8" x14ac:dyDescent="0.2">
      <c r="B151" s="80"/>
      <c r="D151" s="43"/>
      <c r="E151" s="43"/>
      <c r="F151" s="43"/>
      <c r="G151" s="43"/>
      <c r="H151" s="43"/>
    </row>
    <row r="152" spans="2:8" x14ac:dyDescent="0.2">
      <c r="B152" s="80"/>
      <c r="D152" s="43"/>
      <c r="E152" s="43"/>
      <c r="F152" s="43"/>
      <c r="G152" s="43"/>
      <c r="H152" s="43"/>
    </row>
    <row r="153" spans="2:8" x14ac:dyDescent="0.2">
      <c r="B153" s="80"/>
      <c r="D153" s="43"/>
      <c r="E153" s="43"/>
      <c r="F153" s="43"/>
      <c r="G153" s="43"/>
      <c r="H153" s="43"/>
    </row>
    <row r="154" spans="2:8" x14ac:dyDescent="0.2">
      <c r="B154" s="80"/>
      <c r="D154" s="43"/>
      <c r="E154" s="43"/>
      <c r="F154" s="43"/>
      <c r="G154" s="43"/>
      <c r="H154" s="43"/>
    </row>
    <row r="155" spans="2:8" x14ac:dyDescent="0.2">
      <c r="B155" s="80"/>
      <c r="D155" s="43"/>
      <c r="E155" s="43"/>
      <c r="F155" s="43"/>
      <c r="G155" s="43"/>
      <c r="H155" s="43"/>
    </row>
    <row r="156" spans="2:8" x14ac:dyDescent="0.2">
      <c r="B156" s="80"/>
      <c r="D156" s="43"/>
      <c r="E156" s="43"/>
      <c r="F156" s="43"/>
      <c r="G156" s="43"/>
      <c r="H156" s="43"/>
    </row>
    <row r="157" spans="2:8" x14ac:dyDescent="0.2">
      <c r="B157" s="80"/>
      <c r="D157" s="43"/>
      <c r="E157" s="43"/>
      <c r="F157" s="43"/>
      <c r="G157" s="43"/>
      <c r="H157" s="43"/>
    </row>
    <row r="158" spans="2:8" x14ac:dyDescent="0.2">
      <c r="B158" s="80"/>
      <c r="D158" s="43"/>
      <c r="E158" s="43"/>
      <c r="F158" s="43"/>
      <c r="G158" s="43"/>
      <c r="H158" s="43"/>
    </row>
    <row r="159" spans="2:8" x14ac:dyDescent="0.2">
      <c r="B159" s="80"/>
      <c r="D159" s="43"/>
      <c r="E159" s="43"/>
      <c r="F159" s="43"/>
      <c r="G159" s="43"/>
      <c r="H159" s="43"/>
    </row>
    <row r="160" spans="2:8" x14ac:dyDescent="0.2">
      <c r="B160" s="80"/>
      <c r="D160" s="43"/>
      <c r="E160" s="43"/>
      <c r="F160" s="43"/>
      <c r="G160" s="43"/>
      <c r="H160" s="43"/>
    </row>
    <row r="161" spans="2:8" x14ac:dyDescent="0.2">
      <c r="B161" s="80"/>
      <c r="D161" s="43"/>
      <c r="E161" s="43"/>
      <c r="F161" s="43"/>
      <c r="G161" s="43"/>
      <c r="H161" s="43"/>
    </row>
    <row r="162" spans="2:8" x14ac:dyDescent="0.2">
      <c r="B162" s="80"/>
      <c r="D162" s="43"/>
      <c r="E162" s="43"/>
      <c r="F162" s="43"/>
      <c r="G162" s="43"/>
      <c r="H162" s="43"/>
    </row>
    <row r="163" spans="2:8" x14ac:dyDescent="0.2">
      <c r="B163" s="80"/>
      <c r="D163" s="43"/>
      <c r="E163" s="43"/>
      <c r="F163" s="43"/>
      <c r="G163" s="43"/>
      <c r="H163" s="43"/>
    </row>
    <row r="164" spans="2:8" x14ac:dyDescent="0.2">
      <c r="B164" s="80"/>
      <c r="D164" s="43"/>
      <c r="E164" s="43"/>
      <c r="F164" s="43"/>
      <c r="G164" s="43"/>
      <c r="H164" s="43"/>
    </row>
    <row r="165" spans="2:8" x14ac:dyDescent="0.2">
      <c r="B165" s="80"/>
      <c r="D165" s="43"/>
      <c r="E165" s="43"/>
      <c r="F165" s="43"/>
      <c r="G165" s="43"/>
      <c r="H165" s="43"/>
    </row>
    <row r="166" spans="2:8" x14ac:dyDescent="0.2">
      <c r="B166" s="80"/>
      <c r="D166" s="43"/>
      <c r="E166" s="43"/>
      <c r="F166" s="43"/>
      <c r="G166" s="43"/>
      <c r="H166" s="43"/>
    </row>
    <row r="167" spans="2:8" x14ac:dyDescent="0.2">
      <c r="B167" s="80"/>
      <c r="D167" s="43"/>
      <c r="E167" s="43"/>
      <c r="F167" s="43"/>
      <c r="G167" s="43"/>
      <c r="H167" s="43"/>
    </row>
    <row r="168" spans="2:8" x14ac:dyDescent="0.2">
      <c r="B168" s="80"/>
      <c r="D168" s="43"/>
      <c r="E168" s="43"/>
      <c r="F168" s="43"/>
      <c r="G168" s="43"/>
      <c r="H168" s="43"/>
    </row>
    <row r="169" spans="2:8" x14ac:dyDescent="0.2">
      <c r="B169" s="80"/>
      <c r="D169" s="43"/>
      <c r="E169" s="43"/>
      <c r="F169" s="43"/>
      <c r="G169" s="43"/>
      <c r="H169" s="43"/>
    </row>
    <row r="170" spans="2:8" x14ac:dyDescent="0.2">
      <c r="B170" s="80"/>
      <c r="D170" s="43"/>
      <c r="E170" s="43"/>
      <c r="F170" s="43"/>
      <c r="G170" s="43"/>
      <c r="H170" s="43"/>
    </row>
    <row r="171" spans="2:8" x14ac:dyDescent="0.2">
      <c r="B171" s="80"/>
      <c r="D171" s="43"/>
      <c r="E171" s="43"/>
      <c r="F171" s="43"/>
      <c r="G171" s="43"/>
      <c r="H171" s="43"/>
    </row>
    <row r="172" spans="2:8" x14ac:dyDescent="0.2">
      <c r="B172" s="80"/>
      <c r="D172" s="43"/>
      <c r="E172" s="43"/>
      <c r="F172" s="43"/>
      <c r="G172" s="43"/>
      <c r="H172" s="43"/>
    </row>
    <row r="173" spans="2:8" x14ac:dyDescent="0.2">
      <c r="B173" s="80"/>
      <c r="D173" s="43"/>
      <c r="E173" s="43"/>
      <c r="F173" s="43"/>
      <c r="G173" s="43"/>
      <c r="H173" s="43"/>
    </row>
    <row r="174" spans="2:8" x14ac:dyDescent="0.2">
      <c r="B174" s="80"/>
      <c r="D174" s="43"/>
      <c r="E174" s="43"/>
      <c r="F174" s="43"/>
      <c r="G174" s="43"/>
      <c r="H174" s="43"/>
    </row>
    <row r="175" spans="2:8" x14ac:dyDescent="0.2">
      <c r="B175" s="80"/>
      <c r="D175" s="43"/>
      <c r="E175" s="43"/>
      <c r="F175" s="43"/>
      <c r="G175" s="43"/>
      <c r="H175" s="43"/>
    </row>
    <row r="176" spans="2:8" x14ac:dyDescent="0.2">
      <c r="B176" s="80"/>
      <c r="D176" s="43"/>
      <c r="E176" s="43"/>
      <c r="F176" s="43"/>
      <c r="G176" s="43"/>
      <c r="H176" s="43"/>
    </row>
    <row r="177" spans="2:8" x14ac:dyDescent="0.2">
      <c r="B177" s="80"/>
      <c r="D177" s="43"/>
      <c r="E177" s="43"/>
      <c r="F177" s="43"/>
      <c r="G177" s="43"/>
      <c r="H177" s="43"/>
    </row>
    <row r="178" spans="2:8" x14ac:dyDescent="0.2">
      <c r="B178" s="80"/>
      <c r="D178" s="43"/>
      <c r="E178" s="43"/>
      <c r="F178" s="43"/>
      <c r="G178" s="43"/>
      <c r="H178" s="43"/>
    </row>
    <row r="179" spans="2:8" x14ac:dyDescent="0.2">
      <c r="B179" s="80"/>
      <c r="D179" s="43"/>
      <c r="E179" s="43"/>
      <c r="F179" s="43"/>
      <c r="G179" s="43"/>
      <c r="H179" s="43"/>
    </row>
    <row r="180" spans="2:8" x14ac:dyDescent="0.2">
      <c r="B180" s="80"/>
      <c r="D180" s="43"/>
      <c r="E180" s="43"/>
      <c r="F180" s="43"/>
      <c r="G180" s="43"/>
      <c r="H180" s="43"/>
    </row>
    <row r="181" spans="2:8" x14ac:dyDescent="0.2">
      <c r="B181" s="80"/>
      <c r="D181" s="43"/>
      <c r="E181" s="43"/>
      <c r="F181" s="43"/>
      <c r="G181" s="43"/>
      <c r="H181" s="43"/>
    </row>
    <row r="182" spans="2:8" x14ac:dyDescent="0.2">
      <c r="B182" s="80"/>
      <c r="D182" s="43"/>
      <c r="E182" s="43"/>
      <c r="F182" s="43"/>
      <c r="G182" s="43"/>
      <c r="H182" s="43"/>
    </row>
    <row r="183" spans="2:8" x14ac:dyDescent="0.2">
      <c r="B183" s="80"/>
      <c r="D183" s="43"/>
      <c r="E183" s="43"/>
      <c r="F183" s="43"/>
      <c r="G183" s="43"/>
      <c r="H183" s="43"/>
    </row>
    <row r="184" spans="2:8" x14ac:dyDescent="0.2">
      <c r="B184" s="80"/>
      <c r="D184" s="43"/>
      <c r="E184" s="43"/>
      <c r="F184" s="43"/>
      <c r="G184" s="43"/>
      <c r="H184" s="43"/>
    </row>
    <row r="185" spans="2:8" x14ac:dyDescent="0.2">
      <c r="B185" s="80"/>
      <c r="D185" s="43"/>
      <c r="E185" s="43"/>
      <c r="F185" s="43"/>
      <c r="G185" s="43"/>
      <c r="H185" s="43"/>
    </row>
    <row r="186" spans="2:8" x14ac:dyDescent="0.2">
      <c r="B186" s="80"/>
      <c r="D186" s="43"/>
      <c r="E186" s="43"/>
      <c r="F186" s="43"/>
      <c r="G186" s="43"/>
      <c r="H186" s="43"/>
    </row>
    <row r="187" spans="2:8" x14ac:dyDescent="0.2">
      <c r="B187" s="80"/>
      <c r="D187" s="43"/>
      <c r="E187" s="43"/>
      <c r="F187" s="43"/>
      <c r="G187" s="43"/>
      <c r="H187" s="43"/>
    </row>
    <row r="188" spans="2:8" x14ac:dyDescent="0.2">
      <c r="B188" s="80"/>
      <c r="D188" s="43"/>
      <c r="E188" s="43"/>
      <c r="F188" s="43"/>
      <c r="G188" s="43"/>
      <c r="H188" s="43"/>
    </row>
    <row r="189" spans="2:8" x14ac:dyDescent="0.2">
      <c r="B189" s="80"/>
      <c r="D189" s="43"/>
      <c r="E189" s="43"/>
      <c r="F189" s="43"/>
      <c r="G189" s="43"/>
      <c r="H189" s="43"/>
    </row>
    <row r="190" spans="2:8" x14ac:dyDescent="0.2">
      <c r="B190" s="80"/>
      <c r="D190" s="43"/>
      <c r="E190" s="43"/>
      <c r="F190" s="43"/>
      <c r="G190" s="43"/>
      <c r="H190" s="43"/>
    </row>
    <row r="191" spans="2:8" x14ac:dyDescent="0.2">
      <c r="B191" s="80"/>
      <c r="D191" s="43"/>
      <c r="E191" s="43"/>
      <c r="F191" s="43"/>
      <c r="G191" s="43"/>
      <c r="H191" s="43"/>
    </row>
    <row r="192" spans="2:8" x14ac:dyDescent="0.2">
      <c r="B192" s="80"/>
      <c r="D192" s="43"/>
      <c r="E192" s="43"/>
      <c r="F192" s="43"/>
      <c r="G192" s="43"/>
      <c r="H192" s="43"/>
    </row>
    <row r="193" spans="2:8" x14ac:dyDescent="0.2">
      <c r="B193" s="80"/>
      <c r="D193" s="43"/>
      <c r="E193" s="43"/>
      <c r="F193" s="43"/>
      <c r="G193" s="43"/>
      <c r="H193" s="43"/>
    </row>
    <row r="194" spans="2:8" x14ac:dyDescent="0.2">
      <c r="B194" s="80"/>
      <c r="D194" s="43"/>
      <c r="E194" s="43"/>
      <c r="F194" s="43"/>
      <c r="G194" s="43"/>
      <c r="H194" s="43"/>
    </row>
    <row r="195" spans="2:8" x14ac:dyDescent="0.2">
      <c r="B195" s="80"/>
      <c r="D195" s="43"/>
      <c r="E195" s="43"/>
      <c r="F195" s="43"/>
      <c r="G195" s="43"/>
      <c r="H195" s="43"/>
    </row>
    <row r="196" spans="2:8" x14ac:dyDescent="0.2">
      <c r="B196" s="80"/>
      <c r="D196" s="43"/>
      <c r="E196" s="43"/>
      <c r="F196" s="43"/>
      <c r="G196" s="43"/>
      <c r="H196" s="43"/>
    </row>
    <row r="197" spans="2:8" x14ac:dyDescent="0.2">
      <c r="B197" s="80"/>
      <c r="D197" s="43"/>
      <c r="E197" s="43"/>
      <c r="F197" s="43"/>
      <c r="G197" s="43"/>
      <c r="H197" s="43"/>
    </row>
    <row r="198" spans="2:8" x14ac:dyDescent="0.2">
      <c r="B198" s="80"/>
      <c r="D198" s="43"/>
      <c r="E198" s="43"/>
      <c r="F198" s="43"/>
      <c r="G198" s="43"/>
      <c r="H198" s="43"/>
    </row>
    <row r="199" spans="2:8" x14ac:dyDescent="0.2">
      <c r="B199" s="80"/>
      <c r="D199" s="43"/>
      <c r="E199" s="43"/>
      <c r="F199" s="43"/>
      <c r="G199" s="43"/>
      <c r="H199" s="43"/>
    </row>
    <row r="200" spans="2:8" x14ac:dyDescent="0.2">
      <c r="B200" s="80"/>
      <c r="D200" s="43"/>
      <c r="E200" s="43"/>
      <c r="F200" s="43"/>
      <c r="G200" s="43"/>
      <c r="H200" s="43"/>
    </row>
    <row r="201" spans="2:8" x14ac:dyDescent="0.2">
      <c r="B201" s="80"/>
      <c r="D201" s="43"/>
      <c r="E201" s="43"/>
      <c r="F201" s="43"/>
      <c r="G201" s="43"/>
      <c r="H201" s="43"/>
    </row>
    <row r="202" spans="2:8" x14ac:dyDescent="0.2">
      <c r="B202" s="80"/>
      <c r="D202" s="43"/>
      <c r="E202" s="43"/>
      <c r="F202" s="43"/>
      <c r="G202" s="43"/>
      <c r="H202" s="43"/>
    </row>
    <row r="203" spans="2:8" x14ac:dyDescent="0.2">
      <c r="B203" s="80"/>
      <c r="D203" s="43"/>
      <c r="E203" s="43"/>
      <c r="F203" s="43"/>
      <c r="G203" s="43"/>
      <c r="H203" s="43"/>
    </row>
    <row r="204" spans="2:8" x14ac:dyDescent="0.2">
      <c r="B204" s="80"/>
      <c r="D204" s="43"/>
      <c r="E204" s="43"/>
      <c r="F204" s="43"/>
      <c r="G204" s="43"/>
      <c r="H204" s="43"/>
    </row>
    <row r="205" spans="2:8" x14ac:dyDescent="0.2">
      <c r="B205" s="80"/>
      <c r="D205" s="43"/>
      <c r="E205" s="43"/>
      <c r="F205" s="43"/>
      <c r="G205" s="43"/>
      <c r="H205" s="43"/>
    </row>
    <row r="206" spans="2:8" x14ac:dyDescent="0.2">
      <c r="B206" s="80"/>
      <c r="D206" s="43"/>
      <c r="E206" s="43"/>
      <c r="F206" s="43"/>
      <c r="G206" s="43"/>
      <c r="H206" s="43"/>
    </row>
    <row r="207" spans="2:8" x14ac:dyDescent="0.2">
      <c r="B207" s="80"/>
      <c r="D207" s="43"/>
      <c r="E207" s="43"/>
      <c r="F207" s="43"/>
      <c r="G207" s="43"/>
      <c r="H207" s="43"/>
    </row>
    <row r="208" spans="2:8" x14ac:dyDescent="0.2">
      <c r="B208" s="80"/>
      <c r="D208" s="43"/>
      <c r="E208" s="43"/>
      <c r="F208" s="43"/>
      <c r="G208" s="43"/>
      <c r="H208" s="43"/>
    </row>
    <row r="209" spans="2:8" x14ac:dyDescent="0.2">
      <c r="B209" s="80"/>
      <c r="D209" s="43"/>
      <c r="E209" s="43"/>
      <c r="F209" s="43"/>
      <c r="G209" s="43"/>
      <c r="H209" s="43"/>
    </row>
    <row r="210" spans="2:8" x14ac:dyDescent="0.2">
      <c r="B210" s="80"/>
      <c r="D210" s="43"/>
      <c r="E210" s="43"/>
      <c r="F210" s="43"/>
      <c r="G210" s="43"/>
      <c r="H210" s="43"/>
    </row>
    <row r="211" spans="2:8" x14ac:dyDescent="0.2">
      <c r="B211" s="80"/>
      <c r="D211" s="43"/>
      <c r="E211" s="43"/>
      <c r="F211" s="43"/>
      <c r="G211" s="43"/>
      <c r="H211" s="43"/>
    </row>
    <row r="212" spans="2:8" x14ac:dyDescent="0.2">
      <c r="B212" s="80"/>
      <c r="D212" s="43"/>
      <c r="E212" s="43"/>
      <c r="F212" s="43"/>
      <c r="G212" s="43"/>
      <c r="H212" s="43"/>
    </row>
    <row r="213" spans="2:8" x14ac:dyDescent="0.2">
      <c r="B213" s="80"/>
      <c r="D213" s="43"/>
      <c r="E213" s="43"/>
      <c r="F213" s="43"/>
      <c r="G213" s="43"/>
      <c r="H213" s="43"/>
    </row>
    <row r="214" spans="2:8" x14ac:dyDescent="0.2">
      <c r="B214" s="80"/>
      <c r="D214" s="43"/>
      <c r="E214" s="43"/>
      <c r="F214" s="43"/>
      <c r="G214" s="43"/>
      <c r="H214" s="43"/>
    </row>
    <row r="215" spans="2:8" x14ac:dyDescent="0.2">
      <c r="B215" s="80"/>
      <c r="D215" s="43"/>
      <c r="E215" s="43"/>
      <c r="F215" s="43"/>
      <c r="G215" s="43"/>
      <c r="H215" s="43"/>
    </row>
    <row r="216" spans="2:8" x14ac:dyDescent="0.2">
      <c r="B216" s="80"/>
      <c r="D216" s="43"/>
      <c r="E216" s="43"/>
      <c r="F216" s="43"/>
      <c r="G216" s="43"/>
      <c r="H216" s="43"/>
    </row>
    <row r="217" spans="2:8" x14ac:dyDescent="0.2">
      <c r="B217" s="80"/>
      <c r="D217" s="43"/>
      <c r="E217" s="43"/>
      <c r="F217" s="43"/>
      <c r="G217" s="43"/>
      <c r="H217" s="43"/>
    </row>
    <row r="218" spans="2:8" x14ac:dyDescent="0.2">
      <c r="B218" s="80"/>
      <c r="D218" s="43"/>
      <c r="E218" s="43"/>
      <c r="F218" s="43"/>
      <c r="G218" s="43"/>
      <c r="H218" s="43"/>
    </row>
    <row r="219" spans="2:8" x14ac:dyDescent="0.2">
      <c r="B219" s="80"/>
      <c r="D219" s="43"/>
      <c r="E219" s="43"/>
      <c r="F219" s="43"/>
      <c r="G219" s="43"/>
      <c r="H219" s="43"/>
    </row>
    <row r="220" spans="2:8" x14ac:dyDescent="0.2">
      <c r="B220" s="80"/>
      <c r="D220" s="43"/>
      <c r="E220" s="43"/>
      <c r="F220" s="43"/>
      <c r="G220" s="43"/>
      <c r="H220" s="43"/>
    </row>
    <row r="221" spans="2:8" x14ac:dyDescent="0.2">
      <c r="B221" s="80"/>
      <c r="D221" s="43"/>
      <c r="E221" s="43"/>
      <c r="F221" s="43"/>
      <c r="G221" s="43"/>
      <c r="H221" s="43"/>
    </row>
    <row r="222" spans="2:8" x14ac:dyDescent="0.2">
      <c r="B222" s="80"/>
      <c r="D222" s="43"/>
      <c r="E222" s="43"/>
      <c r="F222" s="43"/>
      <c r="G222" s="43"/>
      <c r="H222" s="43"/>
    </row>
    <row r="223" spans="2:8" x14ac:dyDescent="0.2">
      <c r="B223" s="80"/>
      <c r="D223" s="43"/>
      <c r="E223" s="43"/>
      <c r="F223" s="43"/>
      <c r="G223" s="43"/>
      <c r="H223" s="43"/>
    </row>
    <row r="224" spans="2:8" x14ac:dyDescent="0.2">
      <c r="B224" s="80"/>
      <c r="D224" s="43"/>
      <c r="E224" s="43"/>
      <c r="F224" s="43"/>
      <c r="G224" s="43"/>
      <c r="H224" s="43"/>
    </row>
    <row r="225" spans="2:8" x14ac:dyDescent="0.2">
      <c r="B225" s="80"/>
      <c r="D225" s="43"/>
      <c r="E225" s="43"/>
      <c r="F225" s="43"/>
      <c r="G225" s="43"/>
      <c r="H225" s="43"/>
    </row>
    <row r="226" spans="2:8" x14ac:dyDescent="0.2">
      <c r="B226" s="80"/>
      <c r="D226" s="43"/>
      <c r="E226" s="43"/>
      <c r="F226" s="43"/>
      <c r="G226" s="43"/>
      <c r="H226" s="43"/>
    </row>
    <row r="227" spans="2:8" x14ac:dyDescent="0.2">
      <c r="B227" s="80"/>
      <c r="D227" s="43"/>
      <c r="E227" s="43"/>
      <c r="F227" s="43"/>
      <c r="G227" s="43"/>
      <c r="H227" s="43"/>
    </row>
    <row r="228" spans="2:8" x14ac:dyDescent="0.2">
      <c r="B228" s="80"/>
      <c r="D228" s="43"/>
      <c r="E228" s="43"/>
      <c r="F228" s="43"/>
      <c r="G228" s="43"/>
      <c r="H228" s="43"/>
    </row>
    <row r="229" spans="2:8" x14ac:dyDescent="0.2">
      <c r="B229" s="80"/>
      <c r="D229" s="43"/>
      <c r="E229" s="43"/>
      <c r="F229" s="43"/>
      <c r="G229" s="43"/>
      <c r="H229" s="43"/>
    </row>
    <row r="230" spans="2:8" x14ac:dyDescent="0.2">
      <c r="B230" s="80"/>
      <c r="D230" s="43"/>
      <c r="E230" s="43"/>
      <c r="F230" s="43"/>
      <c r="G230" s="43"/>
      <c r="H230" s="43"/>
    </row>
    <row r="231" spans="2:8" x14ac:dyDescent="0.2">
      <c r="B231" s="80"/>
      <c r="D231" s="43"/>
      <c r="E231" s="43"/>
      <c r="F231" s="43"/>
      <c r="G231" s="43"/>
      <c r="H231" s="43"/>
    </row>
    <row r="232" spans="2:8" x14ac:dyDescent="0.2">
      <c r="B232" s="80"/>
      <c r="D232" s="43"/>
      <c r="E232" s="43"/>
      <c r="F232" s="43"/>
      <c r="G232" s="43"/>
      <c r="H232" s="43"/>
    </row>
    <row r="233" spans="2:8" x14ac:dyDescent="0.2">
      <c r="B233" s="80"/>
      <c r="D233" s="43"/>
      <c r="E233" s="43"/>
      <c r="F233" s="43"/>
      <c r="G233" s="43"/>
      <c r="H233" s="43"/>
    </row>
    <row r="234" spans="2:8" x14ac:dyDescent="0.2">
      <c r="B234" s="80"/>
      <c r="D234" s="43"/>
      <c r="E234" s="43"/>
      <c r="F234" s="43"/>
      <c r="G234" s="43"/>
      <c r="H234" s="43"/>
    </row>
    <row r="235" spans="2:8" x14ac:dyDescent="0.2">
      <c r="B235" s="80"/>
      <c r="D235" s="43"/>
      <c r="E235" s="43"/>
      <c r="F235" s="43"/>
      <c r="G235" s="43"/>
      <c r="H235" s="43"/>
    </row>
    <row r="236" spans="2:8" x14ac:dyDescent="0.2">
      <c r="B236" s="80"/>
      <c r="D236" s="43"/>
      <c r="E236" s="43"/>
      <c r="F236" s="43"/>
      <c r="G236" s="43"/>
      <c r="H236" s="43"/>
    </row>
    <row r="237" spans="2:8" x14ac:dyDescent="0.2">
      <c r="B237" s="80"/>
      <c r="D237" s="43"/>
      <c r="E237" s="43"/>
      <c r="F237" s="43"/>
      <c r="G237" s="43"/>
      <c r="H237" s="43"/>
    </row>
    <row r="238" spans="2:8" x14ac:dyDescent="0.2">
      <c r="B238" s="80"/>
      <c r="D238" s="43"/>
      <c r="E238" s="43"/>
      <c r="F238" s="43"/>
      <c r="G238" s="43"/>
      <c r="H238" s="43"/>
    </row>
    <row r="239" spans="2:8" x14ac:dyDescent="0.2">
      <c r="B239" s="80"/>
      <c r="D239" s="43"/>
      <c r="E239" s="43"/>
      <c r="F239" s="43"/>
      <c r="G239" s="43"/>
      <c r="H239" s="43"/>
    </row>
    <row r="240" spans="2:8" x14ac:dyDescent="0.2">
      <c r="B240" s="80"/>
      <c r="D240" s="43"/>
      <c r="E240" s="43"/>
      <c r="F240" s="43"/>
      <c r="G240" s="43"/>
      <c r="H240" s="43"/>
    </row>
    <row r="241" spans="2:8" x14ac:dyDescent="0.2">
      <c r="B241" s="80"/>
      <c r="D241" s="43"/>
      <c r="E241" s="43"/>
      <c r="F241" s="43"/>
      <c r="G241" s="43"/>
      <c r="H241" s="43"/>
    </row>
    <row r="242" spans="2:8" x14ac:dyDescent="0.2">
      <c r="B242" s="80"/>
      <c r="D242" s="43"/>
      <c r="E242" s="43"/>
      <c r="F242" s="43"/>
      <c r="G242" s="43"/>
      <c r="H242" s="43"/>
    </row>
    <row r="243" spans="2:8" x14ac:dyDescent="0.2">
      <c r="B243" s="80"/>
      <c r="D243" s="43"/>
      <c r="E243" s="43"/>
      <c r="F243" s="43"/>
      <c r="G243" s="43"/>
      <c r="H243" s="43"/>
    </row>
    <row r="244" spans="2:8" x14ac:dyDescent="0.2">
      <c r="B244" s="80"/>
      <c r="D244" s="43"/>
      <c r="E244" s="43"/>
      <c r="F244" s="43"/>
      <c r="G244" s="43"/>
      <c r="H244" s="43"/>
    </row>
    <row r="245" spans="2:8" x14ac:dyDescent="0.2">
      <c r="B245" s="80"/>
      <c r="D245" s="43"/>
      <c r="E245" s="43"/>
      <c r="F245" s="43"/>
      <c r="G245" s="43"/>
      <c r="H245" s="43"/>
    </row>
    <row r="246" spans="2:8" x14ac:dyDescent="0.2">
      <c r="B246" s="80"/>
      <c r="D246" s="43"/>
      <c r="E246" s="43"/>
      <c r="F246" s="43"/>
      <c r="G246" s="43"/>
      <c r="H246" s="43"/>
    </row>
    <row r="247" spans="2:8" x14ac:dyDescent="0.2">
      <c r="B247" s="80"/>
      <c r="D247" s="43"/>
      <c r="E247" s="43"/>
      <c r="F247" s="43"/>
      <c r="G247" s="43"/>
      <c r="H247" s="43"/>
    </row>
    <row r="248" spans="2:8" x14ac:dyDescent="0.2">
      <c r="B248" s="80"/>
      <c r="D248" s="43"/>
      <c r="E248" s="43"/>
      <c r="F248" s="43"/>
      <c r="G248" s="43"/>
      <c r="H248" s="43"/>
    </row>
    <row r="249" spans="2:8" x14ac:dyDescent="0.2">
      <c r="B249" s="80"/>
      <c r="D249" s="43"/>
      <c r="E249" s="43"/>
      <c r="F249" s="43"/>
      <c r="G249" s="43"/>
      <c r="H249" s="43"/>
    </row>
    <row r="250" spans="2:8" x14ac:dyDescent="0.2">
      <c r="B250" s="80"/>
      <c r="D250" s="43"/>
      <c r="E250" s="43"/>
      <c r="F250" s="43"/>
      <c r="G250" s="43"/>
      <c r="H250" s="43"/>
    </row>
    <row r="251" spans="2:8" x14ac:dyDescent="0.2">
      <c r="B251" s="80"/>
      <c r="D251" s="43"/>
      <c r="E251" s="43"/>
      <c r="F251" s="43"/>
      <c r="G251" s="43"/>
      <c r="H251" s="43"/>
    </row>
    <row r="252" spans="2:8" x14ac:dyDescent="0.2">
      <c r="B252" s="80"/>
      <c r="D252" s="43"/>
      <c r="E252" s="43"/>
      <c r="F252" s="43"/>
      <c r="G252" s="43"/>
      <c r="H252" s="43"/>
    </row>
    <row r="253" spans="2:8" x14ac:dyDescent="0.2">
      <c r="B253" s="80"/>
      <c r="D253" s="43"/>
      <c r="E253" s="43"/>
      <c r="F253" s="43"/>
      <c r="G253" s="43"/>
      <c r="H253" s="43"/>
    </row>
    <row r="254" spans="2:8" x14ac:dyDescent="0.2">
      <c r="B254" s="80"/>
      <c r="D254" s="43"/>
      <c r="E254" s="43"/>
      <c r="F254" s="43"/>
      <c r="G254" s="43"/>
      <c r="H254" s="43"/>
    </row>
    <row r="255" spans="2:8" x14ac:dyDescent="0.2">
      <c r="B255" s="80"/>
      <c r="D255" s="43"/>
      <c r="E255" s="43"/>
      <c r="F255" s="43"/>
      <c r="G255" s="43"/>
      <c r="H255" s="43"/>
    </row>
    <row r="256" spans="2:8" x14ac:dyDescent="0.2">
      <c r="B256" s="80"/>
      <c r="D256" s="43"/>
      <c r="E256" s="43"/>
      <c r="F256" s="43"/>
      <c r="G256" s="43"/>
      <c r="H256" s="43"/>
    </row>
    <row r="257" spans="2:8" x14ac:dyDescent="0.2">
      <c r="B257" s="80"/>
      <c r="D257" s="43"/>
      <c r="E257" s="43"/>
      <c r="F257" s="43"/>
      <c r="G257" s="43"/>
      <c r="H257" s="43"/>
    </row>
    <row r="258" spans="2:8" x14ac:dyDescent="0.2">
      <c r="B258" s="80"/>
      <c r="D258" s="43"/>
      <c r="E258" s="43"/>
      <c r="F258" s="43"/>
      <c r="G258" s="43"/>
      <c r="H258" s="43"/>
    </row>
    <row r="259" spans="2:8" x14ac:dyDescent="0.2">
      <c r="B259" s="80"/>
      <c r="D259" s="43"/>
      <c r="E259" s="43"/>
      <c r="F259" s="43"/>
      <c r="G259" s="43"/>
      <c r="H259" s="43"/>
    </row>
    <row r="260" spans="2:8" x14ac:dyDescent="0.2">
      <c r="B260" s="80"/>
      <c r="D260" s="43"/>
      <c r="E260" s="43"/>
      <c r="F260" s="43"/>
      <c r="G260" s="43"/>
      <c r="H260" s="43"/>
    </row>
    <row r="261" spans="2:8" x14ac:dyDescent="0.2">
      <c r="B261" s="80"/>
      <c r="D261" s="43"/>
      <c r="E261" s="43"/>
      <c r="F261" s="43"/>
      <c r="G261" s="43"/>
      <c r="H261" s="43"/>
    </row>
    <row r="262" spans="2:8" x14ac:dyDescent="0.2">
      <c r="B262" s="80"/>
      <c r="D262" s="43"/>
      <c r="E262" s="43"/>
      <c r="F262" s="43"/>
      <c r="G262" s="43"/>
      <c r="H262" s="43"/>
    </row>
    <row r="263" spans="2:8" x14ac:dyDescent="0.2">
      <c r="B263" s="80"/>
      <c r="D263" s="43"/>
      <c r="E263" s="43"/>
      <c r="F263" s="43"/>
      <c r="G263" s="43"/>
      <c r="H263" s="43"/>
    </row>
    <row r="264" spans="2:8" x14ac:dyDescent="0.2">
      <c r="B264" s="80"/>
      <c r="D264" s="43"/>
      <c r="E264" s="43"/>
      <c r="F264" s="43"/>
      <c r="G264" s="43"/>
      <c r="H264" s="43"/>
    </row>
    <row r="265" spans="2:8" x14ac:dyDescent="0.2">
      <c r="B265" s="80"/>
      <c r="D265" s="43"/>
      <c r="E265" s="43"/>
      <c r="F265" s="43"/>
      <c r="G265" s="43"/>
      <c r="H265" s="43"/>
    </row>
    <row r="266" spans="2:8" x14ac:dyDescent="0.2">
      <c r="B266" s="80"/>
      <c r="D266" s="43"/>
      <c r="E266" s="43"/>
      <c r="F266" s="43"/>
      <c r="G266" s="43"/>
      <c r="H266" s="43"/>
    </row>
    <row r="267" spans="2:8" x14ac:dyDescent="0.2">
      <c r="B267" s="80"/>
      <c r="D267" s="43"/>
      <c r="E267" s="43"/>
      <c r="F267" s="43"/>
      <c r="G267" s="43"/>
      <c r="H267" s="43"/>
    </row>
    <row r="268" spans="2:8" x14ac:dyDescent="0.2">
      <c r="B268" s="80"/>
      <c r="D268" s="43"/>
      <c r="E268" s="43"/>
      <c r="F268" s="43"/>
      <c r="G268" s="43"/>
      <c r="H268" s="43"/>
    </row>
    <row r="269" spans="2:8" x14ac:dyDescent="0.2">
      <c r="B269" s="80"/>
      <c r="D269" s="43"/>
      <c r="E269" s="43"/>
      <c r="F269" s="43"/>
      <c r="G269" s="43"/>
      <c r="H269" s="43"/>
    </row>
    <row r="270" spans="2:8" x14ac:dyDescent="0.2">
      <c r="B270" s="80"/>
      <c r="D270" s="43"/>
      <c r="E270" s="43"/>
      <c r="F270" s="43"/>
      <c r="G270" s="43"/>
      <c r="H270" s="43"/>
    </row>
    <row r="271" spans="2:8" x14ac:dyDescent="0.2">
      <c r="B271" s="80"/>
      <c r="D271" s="43"/>
      <c r="E271" s="43"/>
      <c r="F271" s="43"/>
      <c r="G271" s="43"/>
      <c r="H271" s="43"/>
    </row>
    <row r="272" spans="2:8" x14ac:dyDescent="0.2">
      <c r="B272" s="80"/>
      <c r="D272" s="43"/>
      <c r="E272" s="43"/>
      <c r="F272" s="43"/>
      <c r="G272" s="43"/>
      <c r="H272" s="43"/>
    </row>
    <row r="273" spans="2:8" x14ac:dyDescent="0.2">
      <c r="B273" s="80"/>
      <c r="D273" s="43"/>
      <c r="E273" s="43"/>
      <c r="F273" s="43"/>
      <c r="G273" s="43"/>
      <c r="H273" s="43"/>
    </row>
    <row r="274" spans="2:8" x14ac:dyDescent="0.2">
      <c r="B274" s="80"/>
      <c r="D274" s="43"/>
      <c r="E274" s="43"/>
      <c r="F274" s="43"/>
      <c r="G274" s="43"/>
      <c r="H274" s="43"/>
    </row>
    <row r="275" spans="2:8" x14ac:dyDescent="0.2">
      <c r="B275" s="80"/>
      <c r="D275" s="43"/>
      <c r="E275" s="43"/>
      <c r="F275" s="43"/>
      <c r="G275" s="43"/>
      <c r="H275" s="43"/>
    </row>
    <row r="276" spans="2:8" x14ac:dyDescent="0.2">
      <c r="B276" s="80"/>
      <c r="D276" s="43"/>
      <c r="E276" s="43"/>
      <c r="F276" s="43"/>
      <c r="G276" s="43"/>
      <c r="H276" s="43"/>
    </row>
    <row r="277" spans="2:8" x14ac:dyDescent="0.2">
      <c r="B277" s="80"/>
      <c r="D277" s="43"/>
      <c r="E277" s="43"/>
      <c r="F277" s="43"/>
      <c r="G277" s="43"/>
      <c r="H277" s="43"/>
    </row>
    <row r="278" spans="2:8" x14ac:dyDescent="0.2">
      <c r="B278" s="80"/>
      <c r="D278" s="43"/>
      <c r="E278" s="43"/>
      <c r="F278" s="43"/>
      <c r="G278" s="43"/>
      <c r="H278" s="43"/>
    </row>
    <row r="279" spans="2:8" x14ac:dyDescent="0.2">
      <c r="B279" s="80"/>
      <c r="D279" s="43"/>
      <c r="E279" s="43"/>
      <c r="F279" s="43"/>
      <c r="G279" s="43"/>
      <c r="H279" s="43"/>
    </row>
    <row r="280" spans="2:8" x14ac:dyDescent="0.2">
      <c r="B280" s="80"/>
      <c r="D280" s="43"/>
      <c r="E280" s="43"/>
      <c r="F280" s="43"/>
      <c r="G280" s="43"/>
      <c r="H280" s="43"/>
    </row>
    <row r="281" spans="2:8" x14ac:dyDescent="0.2">
      <c r="B281" s="80"/>
      <c r="D281" s="43"/>
      <c r="E281" s="43"/>
      <c r="F281" s="43"/>
      <c r="G281" s="43"/>
      <c r="H281" s="43"/>
    </row>
    <row r="282" spans="2:8" x14ac:dyDescent="0.2">
      <c r="B282" s="80"/>
      <c r="D282" s="43"/>
      <c r="E282" s="43"/>
      <c r="F282" s="43"/>
      <c r="G282" s="43"/>
      <c r="H282" s="43"/>
    </row>
    <row r="283" spans="2:8" x14ac:dyDescent="0.2">
      <c r="B283" s="80"/>
      <c r="D283" s="43"/>
      <c r="E283" s="43"/>
      <c r="F283" s="43"/>
      <c r="G283" s="43"/>
      <c r="H283" s="43"/>
    </row>
    <row r="284" spans="2:8" x14ac:dyDescent="0.2">
      <c r="B284" s="80"/>
      <c r="D284" s="43"/>
      <c r="E284" s="43"/>
      <c r="F284" s="43"/>
      <c r="G284" s="43"/>
      <c r="H284" s="43"/>
    </row>
    <row r="285" spans="2:8" x14ac:dyDescent="0.2">
      <c r="B285" s="80"/>
      <c r="D285" s="43"/>
      <c r="E285" s="43"/>
      <c r="F285" s="43"/>
      <c r="G285" s="43"/>
      <c r="H285" s="43"/>
    </row>
    <row r="286" spans="2:8" x14ac:dyDescent="0.2">
      <c r="B286" s="80"/>
      <c r="D286" s="43"/>
      <c r="E286" s="43"/>
      <c r="F286" s="43"/>
      <c r="G286" s="43"/>
      <c r="H286" s="43"/>
    </row>
    <row r="287" spans="2:8" x14ac:dyDescent="0.2">
      <c r="B287" s="80"/>
      <c r="D287" s="43"/>
      <c r="E287" s="43"/>
      <c r="F287" s="43"/>
      <c r="G287" s="43"/>
      <c r="H287" s="43"/>
    </row>
    <row r="288" spans="2:8" x14ac:dyDescent="0.2">
      <c r="B288" s="80"/>
      <c r="D288" s="43"/>
      <c r="E288" s="43"/>
      <c r="F288" s="43"/>
      <c r="G288" s="43"/>
      <c r="H288" s="43"/>
    </row>
    <row r="289" spans="2:8" x14ac:dyDescent="0.2">
      <c r="B289" s="80"/>
      <c r="D289" s="43"/>
      <c r="E289" s="43"/>
      <c r="F289" s="43"/>
      <c r="G289" s="43"/>
      <c r="H289" s="43"/>
    </row>
    <row r="290" spans="2:8" x14ac:dyDescent="0.2">
      <c r="B290" s="80"/>
      <c r="D290" s="43"/>
      <c r="E290" s="43"/>
      <c r="F290" s="43"/>
      <c r="G290" s="43"/>
      <c r="H290" s="43"/>
    </row>
    <row r="291" spans="2:8" x14ac:dyDescent="0.2">
      <c r="B291" s="80"/>
      <c r="D291" s="43"/>
      <c r="E291" s="43"/>
      <c r="F291" s="43"/>
      <c r="G291" s="43"/>
      <c r="H291" s="43"/>
    </row>
    <row r="292" spans="2:8" x14ac:dyDescent="0.2">
      <c r="B292" s="80"/>
      <c r="D292" s="43"/>
      <c r="E292" s="43"/>
      <c r="F292" s="43"/>
      <c r="G292" s="43"/>
      <c r="H292" s="43"/>
    </row>
    <row r="293" spans="2:8" x14ac:dyDescent="0.2">
      <c r="B293" s="80"/>
      <c r="D293" s="43"/>
      <c r="E293" s="43"/>
      <c r="F293" s="43"/>
      <c r="G293" s="43"/>
      <c r="H293" s="43"/>
    </row>
    <row r="294" spans="2:8" x14ac:dyDescent="0.2">
      <c r="B294" s="80"/>
      <c r="D294" s="43"/>
      <c r="E294" s="43"/>
      <c r="F294" s="43"/>
      <c r="G294" s="43"/>
      <c r="H294" s="43"/>
    </row>
    <row r="295" spans="2:8" x14ac:dyDescent="0.2">
      <c r="B295" s="80"/>
      <c r="D295" s="43"/>
      <c r="E295" s="43"/>
      <c r="F295" s="43"/>
      <c r="G295" s="43"/>
      <c r="H295" s="43"/>
    </row>
    <row r="296" spans="2:8" x14ac:dyDescent="0.2">
      <c r="B296" s="80"/>
      <c r="D296" s="43"/>
      <c r="E296" s="43"/>
      <c r="F296" s="43"/>
      <c r="G296" s="43"/>
      <c r="H296" s="43"/>
    </row>
    <row r="297" spans="2:8" x14ac:dyDescent="0.2">
      <c r="B297" s="80"/>
      <c r="D297" s="43"/>
      <c r="E297" s="43"/>
      <c r="F297" s="43"/>
      <c r="G297" s="43"/>
      <c r="H297" s="43"/>
    </row>
    <row r="298" spans="2:8" x14ac:dyDescent="0.2">
      <c r="B298" s="80"/>
      <c r="D298" s="43"/>
      <c r="E298" s="43"/>
      <c r="F298" s="43"/>
      <c r="G298" s="43"/>
      <c r="H298" s="43"/>
    </row>
    <row r="299" spans="2:8" x14ac:dyDescent="0.2">
      <c r="B299" s="80"/>
      <c r="D299" s="43"/>
      <c r="E299" s="43"/>
      <c r="F299" s="43"/>
      <c r="G299" s="43"/>
      <c r="H299" s="43"/>
    </row>
    <row r="300" spans="2:8" x14ac:dyDescent="0.2">
      <c r="B300" s="80"/>
      <c r="D300" s="43"/>
      <c r="E300" s="43"/>
      <c r="F300" s="43"/>
      <c r="G300" s="43"/>
      <c r="H300" s="43"/>
    </row>
    <row r="301" spans="2:8" x14ac:dyDescent="0.2">
      <c r="B301" s="80"/>
      <c r="D301" s="43"/>
      <c r="E301" s="43"/>
      <c r="F301" s="43"/>
      <c r="G301" s="43"/>
      <c r="H301" s="43"/>
    </row>
    <row r="302" spans="2:8" x14ac:dyDescent="0.2">
      <c r="B302" s="80"/>
      <c r="D302" s="43"/>
      <c r="E302" s="43"/>
      <c r="F302" s="43"/>
      <c r="G302" s="43"/>
      <c r="H302" s="43"/>
    </row>
    <row r="303" spans="2:8" x14ac:dyDescent="0.2">
      <c r="B303" s="80"/>
      <c r="D303" s="43"/>
      <c r="E303" s="43"/>
      <c r="F303" s="43"/>
      <c r="G303" s="43"/>
      <c r="H303" s="43"/>
    </row>
    <row r="304" spans="2:8" x14ac:dyDescent="0.2">
      <c r="B304" s="80"/>
      <c r="D304" s="43"/>
      <c r="E304" s="43"/>
      <c r="F304" s="43"/>
      <c r="G304" s="43"/>
      <c r="H304" s="43"/>
    </row>
    <row r="305" spans="2:8" x14ac:dyDescent="0.2">
      <c r="B305" s="80"/>
      <c r="D305" s="43"/>
      <c r="E305" s="43"/>
      <c r="F305" s="43"/>
      <c r="G305" s="43"/>
      <c r="H305" s="43"/>
    </row>
    <row r="306" spans="2:8" x14ac:dyDescent="0.2">
      <c r="B306" s="80"/>
      <c r="D306" s="43"/>
      <c r="E306" s="43"/>
      <c r="F306" s="43"/>
      <c r="G306" s="43"/>
      <c r="H306" s="43"/>
    </row>
    <row r="307" spans="2:8" x14ac:dyDescent="0.2">
      <c r="B307" s="80"/>
      <c r="D307" s="43"/>
      <c r="E307" s="43"/>
      <c r="F307" s="43"/>
      <c r="G307" s="43"/>
      <c r="H307" s="43"/>
    </row>
    <row r="308" spans="2:8" x14ac:dyDescent="0.2">
      <c r="B308" s="80"/>
      <c r="D308" s="43"/>
      <c r="E308" s="43"/>
      <c r="F308" s="43"/>
      <c r="G308" s="43"/>
      <c r="H308" s="43"/>
    </row>
    <row r="309" spans="2:8" x14ac:dyDescent="0.2">
      <c r="B309" s="80"/>
      <c r="D309" s="43"/>
      <c r="E309" s="43"/>
      <c r="F309" s="43"/>
      <c r="G309" s="43"/>
      <c r="H309" s="43"/>
    </row>
    <row r="310" spans="2:8" x14ac:dyDescent="0.2">
      <c r="B310" s="80"/>
      <c r="D310" s="43"/>
      <c r="E310" s="43"/>
      <c r="F310" s="43"/>
      <c r="G310" s="43"/>
      <c r="H310" s="43"/>
    </row>
    <row r="311" spans="2:8" x14ac:dyDescent="0.2">
      <c r="B311" s="80"/>
      <c r="D311" s="43"/>
      <c r="E311" s="43"/>
      <c r="F311" s="43"/>
      <c r="G311" s="43"/>
      <c r="H311" s="43"/>
    </row>
    <row r="312" spans="2:8" x14ac:dyDescent="0.2">
      <c r="B312" s="80"/>
      <c r="D312" s="43"/>
      <c r="E312" s="43"/>
      <c r="F312" s="43"/>
      <c r="G312" s="43"/>
      <c r="H312" s="43"/>
    </row>
    <row r="313" spans="2:8" x14ac:dyDescent="0.2">
      <c r="B313" s="80"/>
      <c r="D313" s="43"/>
      <c r="E313" s="43"/>
      <c r="F313" s="43"/>
      <c r="G313" s="43"/>
      <c r="H313" s="43"/>
    </row>
    <row r="314" spans="2:8" x14ac:dyDescent="0.2">
      <c r="B314" s="80"/>
      <c r="D314" s="43"/>
      <c r="E314" s="43"/>
      <c r="F314" s="43"/>
      <c r="G314" s="43"/>
      <c r="H314" s="43"/>
    </row>
    <row r="315" spans="2:8" x14ac:dyDescent="0.2">
      <c r="B315" s="80"/>
      <c r="D315" s="43"/>
      <c r="E315" s="43"/>
      <c r="F315" s="43"/>
      <c r="G315" s="43"/>
      <c r="H315" s="43"/>
    </row>
    <row r="316" spans="2:8" x14ac:dyDescent="0.2">
      <c r="B316" s="80"/>
      <c r="D316" s="43"/>
      <c r="E316" s="43"/>
      <c r="F316" s="43"/>
      <c r="G316" s="43"/>
      <c r="H316" s="43"/>
    </row>
    <row r="317" spans="2:8" x14ac:dyDescent="0.2">
      <c r="B317" s="80"/>
      <c r="D317" s="43"/>
      <c r="E317" s="43"/>
      <c r="F317" s="43"/>
      <c r="G317" s="43"/>
      <c r="H317" s="43"/>
    </row>
    <row r="318" spans="2:8" x14ac:dyDescent="0.2">
      <c r="B318" s="80"/>
      <c r="D318" s="43"/>
      <c r="E318" s="43"/>
      <c r="F318" s="43"/>
      <c r="G318" s="43"/>
      <c r="H318" s="43"/>
    </row>
    <row r="319" spans="2:8" x14ac:dyDescent="0.2">
      <c r="B319" s="80"/>
      <c r="D319" s="43"/>
      <c r="E319" s="43"/>
      <c r="F319" s="43"/>
      <c r="G319" s="43"/>
      <c r="H319" s="43"/>
    </row>
    <row r="320" spans="2:8" x14ac:dyDescent="0.2">
      <c r="B320" s="80"/>
      <c r="D320" s="43"/>
      <c r="E320" s="43"/>
      <c r="F320" s="43"/>
      <c r="G320" s="43"/>
      <c r="H320" s="43"/>
    </row>
    <row r="321" spans="2:8" x14ac:dyDescent="0.2">
      <c r="B321" s="80"/>
      <c r="D321" s="43"/>
      <c r="E321" s="43"/>
      <c r="F321" s="43"/>
      <c r="G321" s="43"/>
      <c r="H321" s="43"/>
    </row>
    <row r="322" spans="2:8" x14ac:dyDescent="0.2">
      <c r="B322" s="80"/>
      <c r="D322" s="43"/>
      <c r="E322" s="43"/>
      <c r="F322" s="43"/>
      <c r="G322" s="43"/>
      <c r="H322" s="43"/>
    </row>
    <row r="323" spans="2:8" x14ac:dyDescent="0.2">
      <c r="B323" s="80"/>
      <c r="D323" s="43"/>
      <c r="E323" s="43"/>
      <c r="F323" s="43"/>
      <c r="G323" s="43"/>
      <c r="H323" s="43"/>
    </row>
    <row r="324" spans="2:8" x14ac:dyDescent="0.2">
      <c r="B324" s="80"/>
      <c r="D324" s="43"/>
      <c r="E324" s="43"/>
      <c r="F324" s="43"/>
      <c r="G324" s="43"/>
      <c r="H324" s="43"/>
    </row>
    <row r="325" spans="2:8" x14ac:dyDescent="0.2">
      <c r="B325" s="80"/>
      <c r="D325" s="43"/>
      <c r="E325" s="43"/>
      <c r="F325" s="43"/>
      <c r="G325" s="43"/>
      <c r="H325" s="43"/>
    </row>
    <row r="326" spans="2:8" x14ac:dyDescent="0.2">
      <c r="B326" s="80"/>
      <c r="D326" s="43"/>
      <c r="E326" s="43"/>
      <c r="F326" s="43"/>
      <c r="G326" s="43"/>
      <c r="H326" s="43"/>
    </row>
    <row r="327" spans="2:8" x14ac:dyDescent="0.2">
      <c r="B327" s="80"/>
      <c r="D327" s="43"/>
      <c r="E327" s="43"/>
      <c r="F327" s="43"/>
      <c r="G327" s="43"/>
      <c r="H327" s="43"/>
    </row>
    <row r="328" spans="2:8" x14ac:dyDescent="0.2">
      <c r="B328" s="80"/>
      <c r="D328" s="43"/>
      <c r="E328" s="43"/>
      <c r="F328" s="43"/>
      <c r="G328" s="43"/>
      <c r="H328" s="43"/>
    </row>
    <row r="329" spans="2:8" x14ac:dyDescent="0.2">
      <c r="B329" s="80"/>
      <c r="D329" s="43"/>
      <c r="E329" s="43"/>
      <c r="F329" s="43"/>
      <c r="G329" s="43"/>
      <c r="H329" s="43"/>
    </row>
    <row r="330" spans="2:8" x14ac:dyDescent="0.2">
      <c r="B330" s="80"/>
      <c r="D330" s="43"/>
      <c r="E330" s="43"/>
      <c r="F330" s="43"/>
      <c r="G330" s="43"/>
      <c r="H330" s="43"/>
    </row>
    <row r="331" spans="2:8" x14ac:dyDescent="0.2">
      <c r="B331" s="80"/>
      <c r="D331" s="43"/>
      <c r="E331" s="43"/>
      <c r="F331" s="43"/>
      <c r="G331" s="43"/>
      <c r="H331" s="43"/>
    </row>
    <row r="332" spans="2:8" x14ac:dyDescent="0.2">
      <c r="B332" s="80"/>
      <c r="D332" s="43"/>
      <c r="E332" s="43"/>
      <c r="F332" s="43"/>
      <c r="G332" s="43"/>
      <c r="H332" s="43"/>
    </row>
    <row r="333" spans="2:8" x14ac:dyDescent="0.2">
      <c r="B333" s="80"/>
      <c r="D333" s="43"/>
      <c r="E333" s="43"/>
      <c r="F333" s="43"/>
      <c r="G333" s="43"/>
      <c r="H333" s="43"/>
    </row>
    <row r="334" spans="2:8" x14ac:dyDescent="0.2">
      <c r="B334" s="80"/>
      <c r="D334" s="43"/>
      <c r="E334" s="43"/>
      <c r="F334" s="43"/>
      <c r="G334" s="43"/>
      <c r="H334" s="43"/>
    </row>
    <row r="335" spans="2:8" x14ac:dyDescent="0.2">
      <c r="B335" s="80"/>
      <c r="D335" s="43"/>
      <c r="E335" s="43"/>
      <c r="F335" s="43"/>
      <c r="G335" s="43"/>
      <c r="H335" s="43"/>
    </row>
    <row r="336" spans="2:8" x14ac:dyDescent="0.2">
      <c r="B336" s="80"/>
      <c r="D336" s="43"/>
      <c r="E336" s="43"/>
      <c r="F336" s="43"/>
      <c r="G336" s="43"/>
      <c r="H336" s="43"/>
    </row>
    <row r="337" spans="2:8" x14ac:dyDescent="0.2">
      <c r="B337" s="80"/>
      <c r="D337" s="43"/>
      <c r="E337" s="43"/>
      <c r="F337" s="43"/>
      <c r="G337" s="43"/>
      <c r="H337" s="43"/>
    </row>
    <row r="338" spans="2:8" x14ac:dyDescent="0.2">
      <c r="B338" s="80"/>
      <c r="D338" s="43"/>
      <c r="E338" s="43"/>
      <c r="F338" s="43"/>
      <c r="G338" s="43"/>
      <c r="H338" s="43"/>
    </row>
    <row r="339" spans="2:8" x14ac:dyDescent="0.2">
      <c r="B339" s="80"/>
      <c r="D339" s="43"/>
      <c r="E339" s="43"/>
      <c r="F339" s="43"/>
      <c r="G339" s="43"/>
      <c r="H339" s="43"/>
    </row>
    <row r="340" spans="2:8" x14ac:dyDescent="0.2">
      <c r="B340" s="80"/>
      <c r="D340" s="43"/>
      <c r="E340" s="43"/>
      <c r="F340" s="43"/>
      <c r="G340" s="43"/>
      <c r="H340" s="43"/>
    </row>
    <row r="341" spans="2:8" x14ac:dyDescent="0.2">
      <c r="B341" s="80"/>
      <c r="D341" s="43"/>
      <c r="E341" s="43"/>
      <c r="F341" s="43"/>
      <c r="G341" s="43"/>
      <c r="H341" s="43"/>
    </row>
    <row r="342" spans="2:8" x14ac:dyDescent="0.2">
      <c r="B342" s="80"/>
      <c r="D342" s="43"/>
      <c r="E342" s="43"/>
      <c r="F342" s="43"/>
      <c r="G342" s="43"/>
      <c r="H342" s="43"/>
    </row>
    <row r="343" spans="2:8" x14ac:dyDescent="0.2">
      <c r="B343" s="80"/>
      <c r="D343" s="43"/>
      <c r="E343" s="43"/>
      <c r="F343" s="43"/>
      <c r="G343" s="43"/>
      <c r="H343" s="43"/>
    </row>
    <row r="344" spans="2:8" x14ac:dyDescent="0.2">
      <c r="B344" s="80"/>
      <c r="D344" s="43"/>
      <c r="E344" s="43"/>
      <c r="F344" s="43"/>
      <c r="G344" s="43"/>
      <c r="H344" s="43"/>
    </row>
    <row r="345" spans="2:8" x14ac:dyDescent="0.2">
      <c r="B345" s="80"/>
      <c r="D345" s="43"/>
      <c r="E345" s="43"/>
      <c r="F345" s="43"/>
      <c r="G345" s="43"/>
      <c r="H345" s="43"/>
    </row>
    <row r="346" spans="2:8" x14ac:dyDescent="0.2">
      <c r="B346" s="80"/>
      <c r="D346" s="43"/>
      <c r="E346" s="43"/>
      <c r="F346" s="43"/>
      <c r="G346" s="43"/>
      <c r="H346" s="43"/>
    </row>
    <row r="347" spans="2:8" x14ac:dyDescent="0.2">
      <c r="B347" s="80"/>
      <c r="D347" s="43"/>
      <c r="E347" s="43"/>
      <c r="F347" s="43"/>
      <c r="G347" s="43"/>
      <c r="H347" s="43"/>
    </row>
    <row r="348" spans="2:8" x14ac:dyDescent="0.2">
      <c r="B348" s="80"/>
      <c r="D348" s="43"/>
      <c r="E348" s="43"/>
      <c r="F348" s="43"/>
      <c r="G348" s="43"/>
      <c r="H348" s="43"/>
    </row>
    <row r="349" spans="2:8" x14ac:dyDescent="0.2">
      <c r="B349" s="80"/>
      <c r="D349" s="43"/>
      <c r="E349" s="43"/>
      <c r="F349" s="43"/>
      <c r="G349" s="43"/>
      <c r="H349" s="43"/>
    </row>
    <row r="350" spans="2:8" x14ac:dyDescent="0.2">
      <c r="B350" s="80"/>
      <c r="D350" s="43"/>
      <c r="E350" s="43"/>
      <c r="F350" s="43"/>
      <c r="G350" s="43"/>
      <c r="H350" s="43"/>
    </row>
    <row r="351" spans="2:8" x14ac:dyDescent="0.2">
      <c r="B351" s="80"/>
      <c r="D351" s="43"/>
      <c r="E351" s="43"/>
      <c r="F351" s="43"/>
      <c r="G351" s="43"/>
      <c r="H351" s="43"/>
    </row>
    <row r="352" spans="2:8" x14ac:dyDescent="0.2">
      <c r="B352" s="80"/>
      <c r="D352" s="43"/>
      <c r="E352" s="43"/>
      <c r="F352" s="43"/>
      <c r="G352" s="43"/>
      <c r="H352" s="43"/>
    </row>
    <row r="353" spans="2:8" x14ac:dyDescent="0.2">
      <c r="B353" s="80"/>
      <c r="D353" s="43"/>
      <c r="E353" s="43"/>
      <c r="F353" s="43"/>
      <c r="G353" s="43"/>
      <c r="H353" s="43"/>
    </row>
    <row r="354" spans="2:8" x14ac:dyDescent="0.2">
      <c r="B354" s="80"/>
      <c r="D354" s="43"/>
      <c r="E354" s="43"/>
      <c r="F354" s="43"/>
      <c r="G354" s="43"/>
      <c r="H354" s="43"/>
    </row>
    <row r="355" spans="2:8" x14ac:dyDescent="0.2">
      <c r="B355" s="80"/>
      <c r="D355" s="43"/>
      <c r="E355" s="43"/>
      <c r="F355" s="43"/>
      <c r="G355" s="43"/>
      <c r="H355" s="43"/>
    </row>
    <row r="356" spans="2:8" x14ac:dyDescent="0.2">
      <c r="B356" s="80"/>
      <c r="D356" s="43"/>
      <c r="E356" s="43"/>
      <c r="F356" s="43"/>
      <c r="G356" s="43"/>
      <c r="H356" s="43"/>
    </row>
    <row r="357" spans="2:8" x14ac:dyDescent="0.2">
      <c r="B357" s="80"/>
      <c r="D357" s="43"/>
      <c r="E357" s="43"/>
      <c r="F357" s="43"/>
      <c r="G357" s="43"/>
      <c r="H357" s="43"/>
    </row>
    <row r="358" spans="2:8" x14ac:dyDescent="0.2">
      <c r="B358" s="80"/>
      <c r="D358" s="43"/>
      <c r="E358" s="43"/>
      <c r="F358" s="43"/>
      <c r="G358" s="43"/>
      <c r="H358" s="43"/>
    </row>
    <row r="359" spans="2:8" x14ac:dyDescent="0.2">
      <c r="B359" s="80"/>
      <c r="D359" s="43"/>
      <c r="E359" s="43"/>
      <c r="F359" s="43"/>
      <c r="G359" s="43"/>
      <c r="H359" s="43"/>
    </row>
    <row r="360" spans="2:8" x14ac:dyDescent="0.2">
      <c r="B360" s="80"/>
      <c r="D360" s="43"/>
      <c r="E360" s="43"/>
      <c r="F360" s="43"/>
      <c r="G360" s="43"/>
      <c r="H360" s="43"/>
    </row>
    <row r="361" spans="2:8" x14ac:dyDescent="0.2">
      <c r="B361" s="80"/>
      <c r="D361" s="43"/>
      <c r="E361" s="43"/>
      <c r="F361" s="43"/>
      <c r="G361" s="43"/>
      <c r="H361" s="43"/>
    </row>
    <row r="362" spans="2:8" x14ac:dyDescent="0.2">
      <c r="B362" s="80"/>
      <c r="D362" s="43"/>
      <c r="E362" s="43"/>
      <c r="F362" s="43"/>
      <c r="G362" s="43"/>
      <c r="H362" s="43"/>
    </row>
    <row r="363" spans="2:8" x14ac:dyDescent="0.2">
      <c r="B363" s="80"/>
      <c r="D363" s="43"/>
      <c r="E363" s="43"/>
      <c r="F363" s="43"/>
      <c r="G363" s="43"/>
      <c r="H363" s="43"/>
    </row>
    <row r="364" spans="2:8" x14ac:dyDescent="0.2">
      <c r="B364" s="80"/>
      <c r="D364" s="43"/>
      <c r="E364" s="43"/>
      <c r="F364" s="43"/>
      <c r="G364" s="43"/>
      <c r="H364" s="43"/>
    </row>
    <row r="365" spans="2:8" x14ac:dyDescent="0.2">
      <c r="B365" s="80"/>
      <c r="D365" s="43"/>
      <c r="E365" s="43"/>
      <c r="F365" s="43"/>
      <c r="G365" s="43"/>
      <c r="H365" s="43"/>
    </row>
    <row r="366" spans="2:8" x14ac:dyDescent="0.2">
      <c r="B366" s="80"/>
      <c r="D366" s="43"/>
      <c r="E366" s="43"/>
      <c r="F366" s="43"/>
      <c r="G366" s="43"/>
      <c r="H366" s="43"/>
    </row>
    <row r="367" spans="2:8" x14ac:dyDescent="0.2">
      <c r="B367" s="80"/>
      <c r="D367" s="43"/>
      <c r="E367" s="43"/>
      <c r="F367" s="43"/>
      <c r="G367" s="43"/>
      <c r="H367" s="43"/>
    </row>
    <row r="368" spans="2:8" x14ac:dyDescent="0.2">
      <c r="B368" s="80"/>
      <c r="D368" s="43"/>
      <c r="E368" s="43"/>
      <c r="F368" s="43"/>
      <c r="G368" s="43"/>
      <c r="H368" s="43"/>
    </row>
    <row r="369" spans="2:8" x14ac:dyDescent="0.2">
      <c r="B369" s="80"/>
      <c r="D369" s="43"/>
      <c r="E369" s="43"/>
      <c r="F369" s="43"/>
      <c r="G369" s="43"/>
      <c r="H369" s="43"/>
    </row>
    <row r="370" spans="2:8" x14ac:dyDescent="0.2">
      <c r="B370" s="80"/>
      <c r="D370" s="43"/>
      <c r="E370" s="43"/>
      <c r="F370" s="43"/>
      <c r="G370" s="43"/>
      <c r="H370" s="43"/>
    </row>
    <row r="371" spans="2:8" x14ac:dyDescent="0.2">
      <c r="B371" s="80"/>
      <c r="D371" s="43"/>
      <c r="E371" s="43"/>
      <c r="F371" s="43"/>
      <c r="G371" s="43"/>
      <c r="H371" s="43"/>
    </row>
    <row r="372" spans="2:8" x14ac:dyDescent="0.2">
      <c r="B372" s="80"/>
      <c r="D372" s="43"/>
      <c r="E372" s="43"/>
      <c r="F372" s="43"/>
      <c r="G372" s="43"/>
      <c r="H372" s="43"/>
    </row>
    <row r="373" spans="2:8" x14ac:dyDescent="0.2">
      <c r="B373" s="80"/>
      <c r="D373" s="43"/>
      <c r="E373" s="43"/>
      <c r="F373" s="43"/>
      <c r="G373" s="43"/>
      <c r="H373" s="43"/>
    </row>
    <row r="374" spans="2:8" x14ac:dyDescent="0.2">
      <c r="B374" s="80"/>
      <c r="D374" s="43"/>
      <c r="E374" s="43"/>
      <c r="F374" s="43"/>
      <c r="G374" s="43"/>
      <c r="H374" s="43"/>
    </row>
    <row r="375" spans="2:8" x14ac:dyDescent="0.2">
      <c r="B375" s="80"/>
      <c r="D375" s="43"/>
      <c r="E375" s="43"/>
      <c r="F375" s="43"/>
      <c r="G375" s="43"/>
      <c r="H375" s="43"/>
    </row>
    <row r="376" spans="2:8" x14ac:dyDescent="0.2">
      <c r="B376" s="80"/>
      <c r="D376" s="43"/>
      <c r="E376" s="43"/>
      <c r="F376" s="43"/>
      <c r="G376" s="43"/>
      <c r="H376" s="4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794F-0672-45F5-A85E-3CE448175C21}">
  <sheetPr>
    <tabColor rgb="FF00B0F0"/>
  </sheetPr>
  <dimension ref="A1"/>
  <sheetViews>
    <sheetView showGridLines="0"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16384" width="9.1640625" style="1"/>
  </cols>
  <sheetData>
    <row r="1" ht="10" customHeight="1" x14ac:dyDescent="0.2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BA50-F995-4C1B-844B-C1597082C4AF}">
  <dimension ref="B1:N114"/>
  <sheetViews>
    <sheetView zoomScale="150" zoomScaleNormal="150" workbookViewId="0"/>
  </sheetViews>
  <sheetFormatPr baseColWidth="10" defaultColWidth="8.6640625" defaultRowHeight="14" x14ac:dyDescent="0.2"/>
  <cols>
    <col min="1" max="1" width="2.1640625" style="1" customWidth="1"/>
    <col min="2" max="12" width="12.5" style="1" customWidth="1"/>
    <col min="13" max="16384" width="8.6640625" style="1"/>
  </cols>
  <sheetData>
    <row r="1" spans="2:14" ht="10" customHeight="1" x14ac:dyDescent="0.2"/>
    <row r="2" spans="2:14" x14ac:dyDescent="0.2">
      <c r="B2" s="17" t="s">
        <v>107</v>
      </c>
    </row>
    <row r="3" spans="2:14" x14ac:dyDescent="0.2">
      <c r="B3" s="2" t="s">
        <v>108</v>
      </c>
      <c r="C3" s="180"/>
    </row>
    <row r="4" spans="2:14" x14ac:dyDescent="0.2">
      <c r="B4" s="1" t="s">
        <v>109</v>
      </c>
      <c r="C4" s="103">
        <v>0.1</v>
      </c>
    </row>
    <row r="6" spans="2:14" x14ac:dyDescent="0.2">
      <c r="B6" s="17" t="s">
        <v>110</v>
      </c>
      <c r="H6" s="17" t="s">
        <v>111</v>
      </c>
    </row>
    <row r="7" spans="2:14" x14ac:dyDescent="0.2">
      <c r="B7" s="2"/>
      <c r="C7" s="74" t="s">
        <v>112</v>
      </c>
      <c r="D7" s="74" t="s">
        <v>113</v>
      </c>
      <c r="E7" s="74" t="s">
        <v>114</v>
      </c>
      <c r="F7" s="74" t="s">
        <v>115</v>
      </c>
      <c r="H7" s="2"/>
      <c r="I7" s="74" t="s">
        <v>112</v>
      </c>
      <c r="J7" s="74" t="s">
        <v>113</v>
      </c>
      <c r="K7" s="74" t="s">
        <v>114</v>
      </c>
      <c r="L7" s="74" t="s">
        <v>115</v>
      </c>
    </row>
    <row r="8" spans="2:14" x14ac:dyDescent="0.2">
      <c r="B8" s="176">
        <v>1</v>
      </c>
      <c r="C8" s="103">
        <v>0.12</v>
      </c>
      <c r="D8" s="103">
        <v>0</v>
      </c>
      <c r="E8" s="160"/>
      <c r="F8" s="160"/>
      <c r="H8" s="176">
        <v>1</v>
      </c>
      <c r="I8" s="103">
        <v>0.12</v>
      </c>
      <c r="J8" s="34"/>
      <c r="K8" s="34"/>
      <c r="L8" s="160"/>
      <c r="N8" s="188"/>
    </row>
    <row r="9" spans="2:14" x14ac:dyDescent="0.2">
      <c r="B9" s="176">
        <f>++B8+1</f>
        <v>2</v>
      </c>
      <c r="C9" s="103">
        <v>0.16</v>
      </c>
      <c r="D9" s="103">
        <v>0.15</v>
      </c>
      <c r="E9" s="160"/>
      <c r="F9" s="160"/>
      <c r="H9" s="176">
        <f>++H8+1</f>
        <v>2</v>
      </c>
      <c r="I9" s="103">
        <v>0.16</v>
      </c>
      <c r="J9" s="34"/>
      <c r="K9" s="103">
        <v>0.23499999999999999</v>
      </c>
      <c r="L9" s="160"/>
      <c r="N9" s="188"/>
    </row>
    <row r="10" spans="2:14" x14ac:dyDescent="0.2">
      <c r="B10" s="176">
        <f t="shared" ref="B10:B11" si="0">++B9+1</f>
        <v>3</v>
      </c>
      <c r="C10" s="103">
        <v>0.2</v>
      </c>
      <c r="D10" s="103">
        <v>0.25</v>
      </c>
      <c r="E10" s="160"/>
      <c r="F10" s="160"/>
      <c r="H10" s="176">
        <f t="shared" ref="H10:H11" si="1">++H9+1</f>
        <v>3</v>
      </c>
      <c r="I10" s="103">
        <v>0.2</v>
      </c>
      <c r="J10" s="34"/>
      <c r="K10" s="103">
        <v>0.32500000000000001</v>
      </c>
      <c r="L10" s="160"/>
      <c r="N10" s="188"/>
    </row>
    <row r="11" spans="2:14" x14ac:dyDescent="0.2">
      <c r="B11" s="176">
        <f t="shared" si="0"/>
        <v>4</v>
      </c>
      <c r="C11" s="103">
        <v>5</v>
      </c>
      <c r="D11" s="103">
        <v>0.4</v>
      </c>
      <c r="E11" s="160"/>
      <c r="F11" s="160"/>
      <c r="H11" s="176">
        <f t="shared" si="1"/>
        <v>4</v>
      </c>
      <c r="I11" s="103">
        <v>5</v>
      </c>
      <c r="J11" s="34"/>
      <c r="K11" s="103">
        <v>0.46</v>
      </c>
      <c r="L11" s="160"/>
      <c r="N11" s="188"/>
    </row>
    <row r="13" spans="2:14" x14ac:dyDescent="0.2">
      <c r="B13" s="17" t="s">
        <v>116</v>
      </c>
    </row>
    <row r="14" spans="2:14" x14ac:dyDescent="0.2">
      <c r="B14" s="2"/>
      <c r="C14" s="2"/>
      <c r="D14" s="2"/>
      <c r="E14" s="2"/>
      <c r="F14" s="2"/>
      <c r="G14" s="181">
        <v>0</v>
      </c>
      <c r="H14" s="182">
        <f>G14+1</f>
        <v>1</v>
      </c>
      <c r="I14" s="182">
        <f t="shared" ref="I14:L14" si="2">H14+1</f>
        <v>2</v>
      </c>
      <c r="J14" s="182">
        <f t="shared" si="2"/>
        <v>3</v>
      </c>
      <c r="K14" s="182">
        <f t="shared" si="2"/>
        <v>4</v>
      </c>
      <c r="L14" s="182">
        <f t="shared" si="2"/>
        <v>5</v>
      </c>
    </row>
    <row r="15" spans="2:14" x14ac:dyDescent="0.2">
      <c r="G15" s="183">
        <v>44196</v>
      </c>
      <c r="H15" s="184">
        <f>EOMONTH(G15,12)</f>
        <v>44561</v>
      </c>
      <c r="I15" s="184">
        <f t="shared" ref="I15:L15" si="3">EOMONTH(H15,12)</f>
        <v>44926</v>
      </c>
      <c r="J15" s="184">
        <f t="shared" si="3"/>
        <v>45291</v>
      </c>
      <c r="K15" s="184">
        <f t="shared" si="3"/>
        <v>45657</v>
      </c>
      <c r="L15" s="184">
        <f t="shared" si="3"/>
        <v>46022</v>
      </c>
    </row>
    <row r="17" spans="2:14" x14ac:dyDescent="0.2">
      <c r="B17" s="185" t="s">
        <v>117</v>
      </c>
      <c r="C17" s="186"/>
      <c r="D17" s="186"/>
      <c r="E17" s="186"/>
      <c r="F17" s="186"/>
      <c r="G17" s="187">
        <v>-1000000</v>
      </c>
      <c r="H17" s="187">
        <v>100000</v>
      </c>
      <c r="I17" s="187">
        <v>125000</v>
      </c>
      <c r="J17" s="187">
        <v>150000</v>
      </c>
      <c r="K17" s="187">
        <v>150000</v>
      </c>
      <c r="L17" s="187">
        <v>2650000</v>
      </c>
      <c r="N17" s="43"/>
    </row>
    <row r="18" spans="2:14" x14ac:dyDescent="0.2">
      <c r="B18" s="1" t="s">
        <v>61</v>
      </c>
      <c r="C18" s="188"/>
      <c r="G18" s="42"/>
      <c r="H18" s="42"/>
      <c r="I18" s="42"/>
      <c r="J18" s="42"/>
      <c r="K18" s="42"/>
      <c r="L18" s="42"/>
      <c r="N18" s="43"/>
    </row>
    <row r="19" spans="2:14" x14ac:dyDescent="0.2">
      <c r="B19" s="1" t="s">
        <v>63</v>
      </c>
      <c r="C19" s="144"/>
      <c r="G19" s="42"/>
      <c r="H19" s="42"/>
      <c r="I19" s="42"/>
      <c r="J19" s="42"/>
      <c r="K19" s="42"/>
      <c r="L19" s="42"/>
      <c r="N19" s="43"/>
    </row>
    <row r="20" spans="2:14" x14ac:dyDescent="0.2">
      <c r="B20" s="1" t="s">
        <v>62</v>
      </c>
      <c r="C20" s="43"/>
      <c r="G20" s="42"/>
      <c r="H20" s="42"/>
      <c r="I20" s="42"/>
      <c r="J20" s="42"/>
      <c r="K20" s="42"/>
      <c r="L20" s="42"/>
      <c r="N20" s="43"/>
    </row>
    <row r="21" spans="2:14" x14ac:dyDescent="0.2">
      <c r="N21" s="43"/>
    </row>
    <row r="22" spans="2:14" x14ac:dyDescent="0.2">
      <c r="B22" s="189" t="s">
        <v>118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N22" s="43"/>
    </row>
    <row r="23" spans="2:14" x14ac:dyDescent="0.2">
      <c r="N23" s="43"/>
    </row>
    <row r="24" spans="2:14" x14ac:dyDescent="0.2">
      <c r="B24" s="49" t="s">
        <v>119</v>
      </c>
      <c r="C24" s="50"/>
      <c r="D24" s="50"/>
      <c r="E24" s="50"/>
      <c r="N24" s="43"/>
    </row>
    <row r="25" spans="2:14" x14ac:dyDescent="0.2">
      <c r="B25" s="49" t="s">
        <v>113</v>
      </c>
      <c r="C25" s="50"/>
      <c r="D25" s="50"/>
      <c r="E25" s="50"/>
      <c r="N25" s="43"/>
    </row>
    <row r="26" spans="2:14" x14ac:dyDescent="0.2">
      <c r="N26" s="43"/>
    </row>
    <row r="27" spans="2:14" x14ac:dyDescent="0.2">
      <c r="B27" s="1" t="s">
        <v>120</v>
      </c>
      <c r="G27" s="43"/>
      <c r="H27" s="43"/>
      <c r="I27" s="43"/>
      <c r="J27" s="43"/>
      <c r="K27" s="43"/>
      <c r="L27" s="43"/>
      <c r="N27" s="43"/>
    </row>
    <row r="28" spans="2:14" x14ac:dyDescent="0.2">
      <c r="B28" s="1" t="s">
        <v>121</v>
      </c>
      <c r="G28" s="43"/>
      <c r="H28" s="43"/>
      <c r="I28" s="43"/>
      <c r="J28" s="43"/>
      <c r="K28" s="43"/>
      <c r="L28" s="43"/>
    </row>
    <row r="29" spans="2:14" x14ac:dyDescent="0.2">
      <c r="B29" s="1" t="s">
        <v>122</v>
      </c>
      <c r="G29" s="43"/>
      <c r="H29" s="43"/>
      <c r="I29" s="43"/>
      <c r="J29" s="43"/>
      <c r="K29" s="43"/>
      <c r="L29" s="43"/>
    </row>
    <row r="30" spans="2:14" x14ac:dyDescent="0.2">
      <c r="B30" s="1" t="s">
        <v>123</v>
      </c>
      <c r="G30" s="43"/>
      <c r="H30" s="43"/>
      <c r="I30" s="43"/>
      <c r="J30" s="43"/>
      <c r="K30" s="43"/>
      <c r="L30" s="43"/>
    </row>
    <row r="31" spans="2:14" x14ac:dyDescent="0.2">
      <c r="B31" s="1" t="s">
        <v>124</v>
      </c>
      <c r="G31" s="136"/>
      <c r="H31" s="136"/>
      <c r="I31" s="136"/>
      <c r="J31" s="136"/>
      <c r="K31" s="136"/>
      <c r="L31" s="136"/>
    </row>
    <row r="32" spans="2:14" x14ac:dyDescent="0.2">
      <c r="D32" s="191" t="s">
        <v>125</v>
      </c>
    </row>
    <row r="33" spans="2:12" x14ac:dyDescent="0.2">
      <c r="B33" s="1" t="s">
        <v>126</v>
      </c>
      <c r="D33" s="192" t="e">
        <f>IF(ROUND(XIRR(G33:L33,$G$15:$L$15),2)=ROUND($C$24,2),"Ok","Check")</f>
        <v>#NUM!</v>
      </c>
      <c r="E33" s="188"/>
      <c r="G33" s="43"/>
      <c r="H33" s="43"/>
      <c r="I33" s="43"/>
      <c r="J33" s="43"/>
      <c r="K33" s="43"/>
      <c r="L33" s="43"/>
    </row>
    <row r="34" spans="2:12" x14ac:dyDescent="0.2">
      <c r="B34" s="1" t="s">
        <v>127</v>
      </c>
      <c r="D34" s="192" t="e">
        <f>IF(ROUND(XIRR(G34:L34,$G$15:$L$15),2)=ROUND($C$24,2),"Ok","Check")</f>
        <v>#NUM!</v>
      </c>
      <c r="E34" s="188"/>
      <c r="G34" s="43"/>
      <c r="H34" s="43"/>
      <c r="I34" s="43"/>
      <c r="J34" s="43"/>
      <c r="K34" s="43"/>
      <c r="L34" s="43"/>
    </row>
    <row r="36" spans="2:12" x14ac:dyDescent="0.2">
      <c r="B36" s="1" t="s">
        <v>128</v>
      </c>
      <c r="G36" s="43"/>
      <c r="H36" s="43"/>
      <c r="I36" s="43"/>
      <c r="J36" s="43"/>
      <c r="K36" s="43"/>
      <c r="L36" s="43"/>
    </row>
    <row r="38" spans="2:12" x14ac:dyDescent="0.2">
      <c r="B38" s="189" t="s">
        <v>129</v>
      </c>
      <c r="C38" s="190"/>
      <c r="D38" s="190"/>
      <c r="E38" s="190"/>
      <c r="F38" s="190"/>
      <c r="G38" s="190"/>
      <c r="H38" s="190"/>
      <c r="I38" s="190"/>
      <c r="J38" s="190"/>
      <c r="K38" s="190"/>
      <c r="L38" s="190"/>
    </row>
    <row r="40" spans="2:12" x14ac:dyDescent="0.2">
      <c r="B40" s="49" t="s">
        <v>119</v>
      </c>
      <c r="C40" s="50"/>
      <c r="D40" s="50"/>
      <c r="E40" s="50"/>
    </row>
    <row r="41" spans="2:12" x14ac:dyDescent="0.2">
      <c r="B41" s="49" t="s">
        <v>113</v>
      </c>
      <c r="C41" s="50"/>
      <c r="D41" s="50"/>
      <c r="E41" s="50"/>
    </row>
    <row r="43" spans="2:12" x14ac:dyDescent="0.2">
      <c r="B43" s="1" t="s">
        <v>120</v>
      </c>
      <c r="G43" s="43"/>
      <c r="H43" s="43"/>
      <c r="I43" s="43"/>
      <c r="J43" s="43"/>
      <c r="K43" s="43"/>
      <c r="L43" s="43"/>
    </row>
    <row r="44" spans="2:12" x14ac:dyDescent="0.2">
      <c r="B44" s="1" t="s">
        <v>121</v>
      </c>
      <c r="G44" s="43"/>
      <c r="H44" s="43"/>
      <c r="I44" s="43"/>
      <c r="J44" s="43"/>
      <c r="K44" s="43"/>
      <c r="L44" s="43"/>
    </row>
    <row r="45" spans="2:12" x14ac:dyDescent="0.2">
      <c r="B45" s="1" t="s">
        <v>130</v>
      </c>
      <c r="G45" s="43"/>
      <c r="H45" s="43"/>
      <c r="I45" s="43"/>
      <c r="J45" s="43"/>
      <c r="K45" s="43"/>
      <c r="L45" s="43"/>
    </row>
    <row r="46" spans="2:12" x14ac:dyDescent="0.2">
      <c r="B46" s="1" t="s">
        <v>131</v>
      </c>
      <c r="G46" s="43"/>
      <c r="H46" s="43"/>
      <c r="I46" s="43"/>
      <c r="J46" s="43"/>
      <c r="K46" s="43"/>
      <c r="L46" s="43"/>
    </row>
    <row r="47" spans="2:12" x14ac:dyDescent="0.2">
      <c r="B47" s="1" t="s">
        <v>123</v>
      </c>
      <c r="G47" s="43"/>
      <c r="H47" s="43"/>
      <c r="I47" s="43"/>
      <c r="J47" s="43"/>
      <c r="K47" s="43"/>
      <c r="L47" s="43"/>
    </row>
    <row r="48" spans="2:12" x14ac:dyDescent="0.2">
      <c r="B48" s="1" t="s">
        <v>124</v>
      </c>
      <c r="G48" s="136"/>
      <c r="H48" s="136"/>
      <c r="I48" s="136"/>
      <c r="J48" s="136"/>
      <c r="K48" s="136"/>
      <c r="L48" s="136"/>
    </row>
    <row r="50" spans="2:12" x14ac:dyDescent="0.2">
      <c r="B50" s="1" t="s">
        <v>132</v>
      </c>
      <c r="G50" s="43"/>
      <c r="H50" s="43"/>
      <c r="I50" s="43"/>
      <c r="J50" s="43"/>
      <c r="K50" s="43"/>
      <c r="L50" s="43"/>
    </row>
    <row r="51" spans="2:12" x14ac:dyDescent="0.2">
      <c r="B51" s="1" t="s">
        <v>133</v>
      </c>
      <c r="G51" s="43"/>
      <c r="H51" s="43"/>
      <c r="I51" s="43"/>
      <c r="J51" s="43"/>
      <c r="K51" s="43"/>
      <c r="L51" s="43"/>
    </row>
    <row r="52" spans="2:12" x14ac:dyDescent="0.2">
      <c r="B52" s="1" t="s">
        <v>134</v>
      </c>
      <c r="G52" s="43"/>
      <c r="H52" s="43"/>
      <c r="I52" s="43"/>
      <c r="J52" s="43"/>
      <c r="K52" s="43"/>
      <c r="L52" s="43"/>
    </row>
    <row r="53" spans="2:12" x14ac:dyDescent="0.2">
      <c r="D53" s="191" t="s">
        <v>125</v>
      </c>
    </row>
    <row r="54" spans="2:12" x14ac:dyDescent="0.2">
      <c r="B54" s="1" t="s">
        <v>135</v>
      </c>
      <c r="D54" s="192" t="e">
        <f>IF(ROUND(XIRR(G54:L54,$G$15:$L$15),2)=ROUND($C$40,2),"Ok","Check")</f>
        <v>#NUM!</v>
      </c>
      <c r="E54" s="193"/>
      <c r="G54" s="43"/>
      <c r="H54" s="43"/>
      <c r="I54" s="43"/>
      <c r="J54" s="43"/>
      <c r="K54" s="43"/>
      <c r="L54" s="43"/>
    </row>
    <row r="55" spans="2:12" x14ac:dyDescent="0.2">
      <c r="B55" s="1" t="s">
        <v>136</v>
      </c>
      <c r="D55" s="192" t="e">
        <f>IF(ROUND(XIRR(G55:L55,$G$15:$L$15),2)=ROUND($C$40,2),"Ok","Check")</f>
        <v>#NUM!</v>
      </c>
      <c r="E55" s="193"/>
      <c r="G55" s="43"/>
      <c r="H55" s="43"/>
      <c r="I55" s="43"/>
      <c r="J55" s="43"/>
      <c r="K55" s="43"/>
      <c r="L55" s="43"/>
    </row>
    <row r="56" spans="2:12" x14ac:dyDescent="0.2">
      <c r="B56" s="1" t="s">
        <v>137</v>
      </c>
      <c r="C56" s="49"/>
      <c r="D56" s="49"/>
      <c r="E56" s="49"/>
      <c r="G56" s="43"/>
      <c r="H56" s="43"/>
      <c r="I56" s="43"/>
      <c r="J56" s="43"/>
      <c r="K56" s="43"/>
      <c r="L56" s="43"/>
    </row>
    <row r="57" spans="2:12" x14ac:dyDescent="0.2">
      <c r="C57" s="49"/>
      <c r="D57" s="49"/>
      <c r="E57" s="49"/>
    </row>
    <row r="58" spans="2:12" x14ac:dyDescent="0.2">
      <c r="B58" s="1" t="s">
        <v>128</v>
      </c>
      <c r="C58" s="49"/>
      <c r="D58" s="49"/>
      <c r="E58" s="49"/>
      <c r="G58" s="43"/>
      <c r="H58" s="43"/>
      <c r="I58" s="43"/>
      <c r="J58" s="43"/>
      <c r="K58" s="43"/>
      <c r="L58" s="43"/>
    </row>
    <row r="59" spans="2:12" x14ac:dyDescent="0.2">
      <c r="C59" s="49"/>
      <c r="D59" s="49"/>
      <c r="E59" s="49"/>
    </row>
    <row r="60" spans="2:12" x14ac:dyDescent="0.2">
      <c r="B60" s="189" t="s">
        <v>138</v>
      </c>
      <c r="C60" s="194"/>
      <c r="D60" s="194"/>
      <c r="E60" s="194"/>
      <c r="F60" s="190"/>
      <c r="G60" s="190"/>
      <c r="H60" s="190"/>
      <c r="I60" s="190"/>
      <c r="J60" s="190"/>
      <c r="K60" s="190"/>
      <c r="L60" s="190"/>
    </row>
    <row r="61" spans="2:12" x14ac:dyDescent="0.2">
      <c r="C61" s="49"/>
      <c r="D61" s="49"/>
      <c r="E61" s="49"/>
    </row>
    <row r="62" spans="2:12" x14ac:dyDescent="0.2">
      <c r="B62" s="49" t="s">
        <v>119</v>
      </c>
      <c r="C62" s="50"/>
      <c r="D62" s="50"/>
      <c r="E62" s="50"/>
    </row>
    <row r="63" spans="2:12" x14ac:dyDescent="0.2">
      <c r="B63" s="49" t="s">
        <v>113</v>
      </c>
      <c r="C63" s="50"/>
      <c r="D63" s="50"/>
      <c r="E63" s="50"/>
    </row>
    <row r="64" spans="2:12" x14ac:dyDescent="0.2">
      <c r="C64" s="49"/>
      <c r="D64" s="49"/>
      <c r="E64" s="49"/>
    </row>
    <row r="65" spans="2:12" x14ac:dyDescent="0.2">
      <c r="B65" s="1" t="s">
        <v>120</v>
      </c>
      <c r="C65" s="49"/>
      <c r="D65" s="49"/>
      <c r="E65" s="49"/>
      <c r="G65" s="43"/>
      <c r="H65" s="43"/>
      <c r="I65" s="43"/>
      <c r="J65" s="43"/>
      <c r="K65" s="43"/>
      <c r="L65" s="43"/>
    </row>
    <row r="66" spans="2:12" x14ac:dyDescent="0.2">
      <c r="B66" s="1" t="s">
        <v>121</v>
      </c>
      <c r="C66" s="49"/>
      <c r="D66" s="49"/>
      <c r="E66" s="49"/>
      <c r="G66" s="43"/>
      <c r="H66" s="43"/>
      <c r="I66" s="43"/>
      <c r="J66" s="43"/>
      <c r="K66" s="43"/>
      <c r="L66" s="43"/>
    </row>
    <row r="67" spans="2:12" x14ac:dyDescent="0.2">
      <c r="B67" s="1" t="s">
        <v>130</v>
      </c>
      <c r="C67" s="49"/>
      <c r="D67" s="49"/>
      <c r="E67" s="49"/>
      <c r="G67" s="43"/>
      <c r="H67" s="43"/>
      <c r="I67" s="43"/>
      <c r="J67" s="43"/>
      <c r="K67" s="43"/>
      <c r="L67" s="43"/>
    </row>
    <row r="68" spans="2:12" x14ac:dyDescent="0.2">
      <c r="B68" s="1" t="s">
        <v>131</v>
      </c>
      <c r="C68" s="49"/>
      <c r="D68" s="49"/>
      <c r="E68" s="49"/>
      <c r="G68" s="43"/>
      <c r="H68" s="43"/>
      <c r="I68" s="43"/>
      <c r="J68" s="43"/>
      <c r="K68" s="43"/>
      <c r="L68" s="43"/>
    </row>
    <row r="69" spans="2:12" x14ac:dyDescent="0.2">
      <c r="B69" s="1" t="s">
        <v>123</v>
      </c>
      <c r="C69" s="49"/>
      <c r="D69" s="49"/>
      <c r="E69" s="49"/>
      <c r="G69" s="43"/>
      <c r="H69" s="43"/>
      <c r="I69" s="43"/>
      <c r="J69" s="43"/>
      <c r="K69" s="43"/>
      <c r="L69" s="43"/>
    </row>
    <row r="70" spans="2:12" x14ac:dyDescent="0.2">
      <c r="B70" s="1" t="s">
        <v>124</v>
      </c>
      <c r="C70" s="49"/>
      <c r="D70" s="49"/>
      <c r="E70" s="49"/>
      <c r="G70" s="136"/>
      <c r="H70" s="136"/>
      <c r="I70" s="136"/>
      <c r="J70" s="136"/>
      <c r="K70" s="136"/>
      <c r="L70" s="136"/>
    </row>
    <row r="71" spans="2:12" x14ac:dyDescent="0.2">
      <c r="C71" s="49"/>
      <c r="D71" s="49"/>
      <c r="E71" s="49"/>
    </row>
    <row r="72" spans="2:12" x14ac:dyDescent="0.2">
      <c r="B72" s="1" t="s">
        <v>139</v>
      </c>
      <c r="C72" s="49"/>
      <c r="D72" s="49"/>
      <c r="E72" s="49"/>
      <c r="G72" s="43"/>
      <c r="H72" s="43"/>
      <c r="I72" s="43"/>
      <c r="J72" s="43"/>
      <c r="K72" s="43"/>
      <c r="L72" s="43"/>
    </row>
    <row r="73" spans="2:12" x14ac:dyDescent="0.2">
      <c r="B73" s="1" t="s">
        <v>140</v>
      </c>
      <c r="C73" s="49"/>
      <c r="D73" s="49"/>
      <c r="E73" s="49"/>
      <c r="G73" s="43"/>
      <c r="H73" s="43"/>
      <c r="I73" s="43"/>
      <c r="J73" s="43"/>
      <c r="K73" s="43"/>
      <c r="L73" s="43"/>
    </row>
    <row r="74" spans="2:12" x14ac:dyDescent="0.2">
      <c r="B74" s="1" t="s">
        <v>141</v>
      </c>
      <c r="C74" s="49"/>
      <c r="D74" s="49"/>
      <c r="E74" s="49"/>
      <c r="G74" s="43"/>
      <c r="H74" s="43"/>
      <c r="I74" s="43"/>
      <c r="J74" s="43"/>
      <c r="K74" s="43"/>
      <c r="L74" s="43"/>
    </row>
    <row r="75" spans="2:12" x14ac:dyDescent="0.2">
      <c r="D75" s="191" t="s">
        <v>125</v>
      </c>
      <c r="E75" s="49"/>
    </row>
    <row r="76" spans="2:12" x14ac:dyDescent="0.2">
      <c r="B76" s="1" t="s">
        <v>135</v>
      </c>
      <c r="D76" s="192" t="e">
        <f>IF(ROUND(XIRR(G76:L76,$G$15:$L$15),2)=ROUND($C$62,2),"Ok","Check")</f>
        <v>#NUM!</v>
      </c>
      <c r="E76" s="193"/>
      <c r="G76" s="43"/>
      <c r="H76" s="43"/>
      <c r="I76" s="43"/>
      <c r="J76" s="43"/>
      <c r="K76" s="43"/>
      <c r="L76" s="43"/>
    </row>
    <row r="77" spans="2:12" x14ac:dyDescent="0.2">
      <c r="B77" s="1" t="s">
        <v>136</v>
      </c>
      <c r="D77" s="192" t="e">
        <f>IF(ROUND(XIRR(G77:L77,$G$15:$L$15),2)=ROUND($C$62,2),"Ok","Check")</f>
        <v>#NUM!</v>
      </c>
      <c r="E77" s="193"/>
      <c r="G77" s="43"/>
      <c r="H77" s="43"/>
      <c r="I77" s="43"/>
      <c r="J77" s="43"/>
      <c r="K77" s="43"/>
      <c r="L77" s="43"/>
    </row>
    <row r="78" spans="2:12" x14ac:dyDescent="0.2">
      <c r="B78" s="1" t="s">
        <v>137</v>
      </c>
      <c r="C78" s="49"/>
      <c r="D78" s="192"/>
      <c r="E78" s="49"/>
      <c r="G78" s="43"/>
      <c r="H78" s="43"/>
      <c r="I78" s="43"/>
      <c r="J78" s="43"/>
      <c r="K78" s="43"/>
      <c r="L78" s="43"/>
    </row>
    <row r="79" spans="2:12" x14ac:dyDescent="0.2">
      <c r="C79" s="49"/>
      <c r="D79" s="49"/>
      <c r="E79" s="49"/>
    </row>
    <row r="80" spans="2:12" x14ac:dyDescent="0.2">
      <c r="B80" s="1" t="s">
        <v>128</v>
      </c>
      <c r="C80" s="49"/>
      <c r="D80" s="49"/>
      <c r="E80" s="49"/>
      <c r="G80" s="43"/>
      <c r="H80" s="43"/>
      <c r="I80" s="43"/>
      <c r="J80" s="43"/>
      <c r="K80" s="43"/>
      <c r="L80" s="43"/>
    </row>
    <row r="81" spans="2:12" x14ac:dyDescent="0.2">
      <c r="C81" s="49"/>
      <c r="D81" s="49"/>
      <c r="E81" s="49"/>
    </row>
    <row r="82" spans="2:12" x14ac:dyDescent="0.2">
      <c r="B82" s="189" t="s">
        <v>142</v>
      </c>
      <c r="C82" s="194"/>
      <c r="D82" s="194"/>
      <c r="E82" s="194"/>
      <c r="F82" s="190"/>
      <c r="G82" s="190"/>
      <c r="H82" s="190"/>
      <c r="I82" s="190"/>
      <c r="J82" s="190"/>
      <c r="K82" s="190"/>
      <c r="L82" s="190"/>
    </row>
    <row r="83" spans="2:12" x14ac:dyDescent="0.2">
      <c r="C83" s="49"/>
      <c r="D83" s="49"/>
      <c r="E83" s="49"/>
    </row>
    <row r="84" spans="2:12" x14ac:dyDescent="0.2">
      <c r="B84" s="49" t="s">
        <v>119</v>
      </c>
      <c r="C84" s="50"/>
      <c r="D84" s="50"/>
      <c r="E84" s="50"/>
    </row>
    <row r="85" spans="2:12" x14ac:dyDescent="0.2">
      <c r="B85" s="49" t="s">
        <v>113</v>
      </c>
      <c r="C85" s="50"/>
      <c r="D85" s="50"/>
      <c r="E85" s="50"/>
    </row>
    <row r="86" spans="2:12" x14ac:dyDescent="0.2">
      <c r="C86" s="49"/>
      <c r="D86" s="49"/>
      <c r="E86" s="49"/>
    </row>
    <row r="87" spans="2:12" x14ac:dyDescent="0.2">
      <c r="B87" s="1" t="s">
        <v>120</v>
      </c>
      <c r="C87" s="49"/>
      <c r="D87" s="49"/>
      <c r="E87" s="49"/>
      <c r="G87" s="43"/>
      <c r="H87" s="43"/>
      <c r="I87" s="43"/>
      <c r="J87" s="43"/>
      <c r="K87" s="43"/>
      <c r="L87" s="43"/>
    </row>
    <row r="88" spans="2:12" x14ac:dyDescent="0.2">
      <c r="B88" s="1" t="s">
        <v>121</v>
      </c>
      <c r="C88" s="49"/>
      <c r="D88" s="49"/>
      <c r="E88" s="49"/>
      <c r="G88" s="43"/>
      <c r="H88" s="43"/>
      <c r="I88" s="43"/>
      <c r="J88" s="43"/>
      <c r="K88" s="43"/>
      <c r="L88" s="43"/>
    </row>
    <row r="89" spans="2:12" x14ac:dyDescent="0.2">
      <c r="B89" s="1" t="s">
        <v>130</v>
      </c>
      <c r="C89" s="49"/>
      <c r="D89" s="49"/>
      <c r="E89" s="49"/>
      <c r="G89" s="43"/>
      <c r="H89" s="43"/>
      <c r="I89" s="43"/>
      <c r="J89" s="43"/>
      <c r="K89" s="43"/>
      <c r="L89" s="43"/>
    </row>
    <row r="90" spans="2:12" x14ac:dyDescent="0.2">
      <c r="B90" s="1" t="s">
        <v>131</v>
      </c>
      <c r="C90" s="49"/>
      <c r="D90" s="49"/>
      <c r="E90" s="49"/>
      <c r="G90" s="43"/>
      <c r="H90" s="43"/>
      <c r="I90" s="43"/>
      <c r="J90" s="43"/>
      <c r="K90" s="43"/>
      <c r="L90" s="43"/>
    </row>
    <row r="91" spans="2:12" x14ac:dyDescent="0.2">
      <c r="B91" s="1" t="s">
        <v>123</v>
      </c>
      <c r="C91" s="49"/>
      <c r="D91" s="49"/>
      <c r="E91" s="49"/>
      <c r="G91" s="43"/>
      <c r="H91" s="43"/>
      <c r="I91" s="43"/>
      <c r="J91" s="43"/>
      <c r="K91" s="43"/>
      <c r="L91" s="43"/>
    </row>
    <row r="92" spans="2:12" x14ac:dyDescent="0.2">
      <c r="B92" s="1" t="s">
        <v>124</v>
      </c>
      <c r="C92" s="49"/>
      <c r="D92" s="49"/>
      <c r="E92" s="49"/>
      <c r="G92" s="136"/>
      <c r="H92" s="136"/>
      <c r="I92" s="136"/>
      <c r="J92" s="136"/>
      <c r="K92" s="136"/>
      <c r="L92" s="136"/>
    </row>
    <row r="93" spans="2:12" x14ac:dyDescent="0.2">
      <c r="C93" s="49"/>
      <c r="D93" s="49"/>
      <c r="E93" s="49"/>
    </row>
    <row r="94" spans="2:12" x14ac:dyDescent="0.2">
      <c r="B94" s="1" t="s">
        <v>143</v>
      </c>
      <c r="C94" s="49"/>
      <c r="D94" s="49"/>
      <c r="E94" s="49"/>
      <c r="G94" s="43"/>
      <c r="H94" s="43"/>
      <c r="I94" s="43"/>
      <c r="J94" s="43"/>
      <c r="K94" s="43"/>
      <c r="L94" s="43"/>
    </row>
    <row r="95" spans="2:12" x14ac:dyDescent="0.2">
      <c r="B95" s="1" t="s">
        <v>144</v>
      </c>
      <c r="C95" s="49"/>
      <c r="D95" s="49"/>
      <c r="E95" s="49"/>
      <c r="G95" s="43"/>
      <c r="H95" s="43"/>
      <c r="I95" s="43"/>
      <c r="J95" s="43"/>
      <c r="K95" s="43"/>
      <c r="L95" s="43"/>
    </row>
    <row r="96" spans="2:12" x14ac:dyDescent="0.2">
      <c r="B96" s="1" t="s">
        <v>145</v>
      </c>
      <c r="C96" s="49"/>
      <c r="D96" s="49"/>
      <c r="E96" s="49"/>
      <c r="G96" s="43"/>
      <c r="H96" s="43"/>
      <c r="I96" s="43"/>
      <c r="J96" s="43"/>
      <c r="K96" s="43"/>
      <c r="L96" s="43"/>
    </row>
    <row r="97" spans="2:12" x14ac:dyDescent="0.2">
      <c r="C97" s="49"/>
      <c r="D97" s="49"/>
      <c r="E97" s="49"/>
    </row>
    <row r="98" spans="2:12" x14ac:dyDescent="0.2">
      <c r="B98" s="1" t="s">
        <v>135</v>
      </c>
      <c r="C98" s="193"/>
      <c r="D98" s="193"/>
      <c r="E98" s="193"/>
      <c r="G98" s="43"/>
      <c r="H98" s="43"/>
      <c r="I98" s="43"/>
      <c r="J98" s="43"/>
      <c r="K98" s="43"/>
      <c r="L98" s="43"/>
    </row>
    <row r="99" spans="2:12" x14ac:dyDescent="0.2">
      <c r="B99" s="1" t="s">
        <v>136</v>
      </c>
      <c r="C99" s="193"/>
      <c r="D99" s="193"/>
      <c r="E99" s="193"/>
      <c r="G99" s="43"/>
      <c r="H99" s="43"/>
      <c r="I99" s="43"/>
      <c r="J99" s="43"/>
      <c r="K99" s="43"/>
      <c r="L99" s="43"/>
    </row>
    <row r="100" spans="2:12" x14ac:dyDescent="0.2">
      <c r="B100" s="1" t="s">
        <v>137</v>
      </c>
      <c r="G100" s="43"/>
      <c r="H100" s="43"/>
      <c r="I100" s="43"/>
      <c r="J100" s="43"/>
      <c r="K100" s="43"/>
      <c r="L100" s="43"/>
    </row>
    <row r="102" spans="2:12" x14ac:dyDescent="0.2">
      <c r="B102" s="1" t="s">
        <v>128</v>
      </c>
      <c r="G102" s="43"/>
      <c r="H102" s="43"/>
      <c r="I102" s="43"/>
      <c r="J102" s="43"/>
      <c r="K102" s="43"/>
      <c r="L102" s="43"/>
    </row>
    <row r="104" spans="2:12" x14ac:dyDescent="0.2">
      <c r="B104" s="44" t="s">
        <v>146</v>
      </c>
      <c r="C104" s="44"/>
      <c r="D104" s="195"/>
      <c r="E104" s="195"/>
      <c r="F104" s="44"/>
      <c r="G104" s="196"/>
      <c r="H104" s="196"/>
      <c r="I104" s="196"/>
      <c r="J104" s="196"/>
      <c r="K104" s="196"/>
      <c r="L104" s="196"/>
    </row>
    <row r="105" spans="2:12" x14ac:dyDescent="0.2">
      <c r="B105" s="1" t="s">
        <v>61</v>
      </c>
      <c r="C105" s="188"/>
      <c r="D105" s="188"/>
      <c r="E105" s="188"/>
      <c r="G105" s="43"/>
      <c r="H105" s="43"/>
      <c r="I105" s="43"/>
      <c r="J105" s="43"/>
      <c r="K105" s="43"/>
      <c r="L105" s="43"/>
    </row>
    <row r="106" spans="2:12" x14ac:dyDescent="0.2">
      <c r="B106" s="1" t="s">
        <v>63</v>
      </c>
      <c r="C106" s="144"/>
      <c r="D106" s="188"/>
      <c r="E106" s="188"/>
      <c r="G106" s="43"/>
      <c r="H106" s="43"/>
      <c r="I106" s="43"/>
      <c r="J106" s="43"/>
      <c r="K106" s="43"/>
      <c r="L106" s="43"/>
    </row>
    <row r="107" spans="2:12" x14ac:dyDescent="0.2">
      <c r="B107" s="1" t="s">
        <v>62</v>
      </c>
      <c r="C107" s="43"/>
      <c r="D107" s="188"/>
      <c r="E107" s="188"/>
      <c r="G107" s="43"/>
      <c r="H107" s="43"/>
      <c r="I107" s="43"/>
      <c r="J107" s="43"/>
      <c r="K107" s="43"/>
      <c r="L107" s="43"/>
    </row>
    <row r="108" spans="2:12" x14ac:dyDescent="0.2">
      <c r="C108" s="188"/>
      <c r="D108" s="188"/>
      <c r="E108" s="188"/>
      <c r="G108" s="43"/>
      <c r="H108" s="43"/>
      <c r="I108" s="43"/>
      <c r="J108" s="43"/>
      <c r="K108" s="43"/>
      <c r="L108" s="43"/>
    </row>
    <row r="109" spans="2:12" x14ac:dyDescent="0.2">
      <c r="B109" s="44" t="s">
        <v>147</v>
      </c>
      <c r="C109" s="44"/>
      <c r="D109" s="195"/>
      <c r="E109" s="195"/>
      <c r="F109" s="44"/>
      <c r="G109" s="196"/>
      <c r="H109" s="196"/>
      <c r="I109" s="196"/>
      <c r="J109" s="196"/>
      <c r="K109" s="196"/>
      <c r="L109" s="196"/>
    </row>
    <row r="110" spans="2:12" x14ac:dyDescent="0.2">
      <c r="B110" s="1" t="s">
        <v>61</v>
      </c>
      <c r="C110" s="188"/>
    </row>
    <row r="111" spans="2:12" x14ac:dyDescent="0.2">
      <c r="B111" s="1" t="s">
        <v>63</v>
      </c>
      <c r="C111" s="144"/>
    </row>
    <row r="112" spans="2:12" x14ac:dyDescent="0.2">
      <c r="B112" s="1" t="s">
        <v>62</v>
      </c>
      <c r="C112" s="43"/>
    </row>
    <row r="114" spans="2:3" x14ac:dyDescent="0.2">
      <c r="B114" s="49" t="s">
        <v>125</v>
      </c>
      <c r="C114" s="177" t="str">
        <f>IF((C107+C112)=C20,"Ok","Check")</f>
        <v>Ok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73BD-D9C3-4885-A5DE-44ED475A6F3E}">
  <dimension ref="B1:N114"/>
  <sheetViews>
    <sheetView zoomScale="150" zoomScaleNormal="150" workbookViewId="0"/>
  </sheetViews>
  <sheetFormatPr baseColWidth="10" defaultColWidth="8.6640625" defaultRowHeight="14" x14ac:dyDescent="0.2"/>
  <cols>
    <col min="1" max="1" width="2.1640625" style="1" customWidth="1"/>
    <col min="2" max="12" width="12.5" style="1" customWidth="1"/>
    <col min="13" max="16384" width="8.6640625" style="1"/>
  </cols>
  <sheetData>
    <row r="1" spans="2:12" ht="10" customHeight="1" x14ac:dyDescent="0.2"/>
    <row r="2" spans="2:12" x14ac:dyDescent="0.2">
      <c r="B2" s="17" t="s">
        <v>107</v>
      </c>
    </row>
    <row r="3" spans="2:12" x14ac:dyDescent="0.2">
      <c r="B3" s="2" t="s">
        <v>108</v>
      </c>
      <c r="C3" s="180">
        <f>1-C4</f>
        <v>0.9</v>
      </c>
    </row>
    <row r="4" spans="2:12" x14ac:dyDescent="0.2">
      <c r="B4" s="1" t="s">
        <v>109</v>
      </c>
      <c r="C4" s="103">
        <v>0.1</v>
      </c>
    </row>
    <row r="6" spans="2:12" x14ac:dyDescent="0.2">
      <c r="B6" s="17" t="s">
        <v>110</v>
      </c>
      <c r="H6" s="17" t="s">
        <v>111</v>
      </c>
    </row>
    <row r="7" spans="2:12" x14ac:dyDescent="0.2">
      <c r="B7" s="2"/>
      <c r="C7" s="74" t="s">
        <v>112</v>
      </c>
      <c r="D7" s="74" t="s">
        <v>113</v>
      </c>
      <c r="E7" s="74" t="s">
        <v>114</v>
      </c>
      <c r="F7" s="74" t="s">
        <v>115</v>
      </c>
      <c r="H7" s="2"/>
      <c r="I7" s="74" t="s">
        <v>112</v>
      </c>
      <c r="J7" s="74" t="s">
        <v>113</v>
      </c>
      <c r="K7" s="74" t="s">
        <v>114</v>
      </c>
      <c r="L7" s="74" t="s">
        <v>115</v>
      </c>
    </row>
    <row r="8" spans="2:12" x14ac:dyDescent="0.2">
      <c r="B8" s="176">
        <v>1</v>
      </c>
      <c r="C8" s="103">
        <v>0.12</v>
      </c>
      <c r="D8" s="103">
        <v>0</v>
      </c>
      <c r="E8" s="160">
        <f>C4</f>
        <v>0.1</v>
      </c>
      <c r="F8" s="160">
        <f>1-E8</f>
        <v>0.9</v>
      </c>
      <c r="H8" s="176">
        <v>1</v>
      </c>
      <c r="I8" s="103">
        <v>0.12</v>
      </c>
      <c r="J8" s="34">
        <f>1-L8/$C$3</f>
        <v>0</v>
      </c>
      <c r="K8" s="34">
        <f>C4</f>
        <v>0.1</v>
      </c>
      <c r="L8" s="160">
        <f>1-K8</f>
        <v>0.9</v>
      </c>
    </row>
    <row r="9" spans="2:12" x14ac:dyDescent="0.2">
      <c r="B9" s="176">
        <f>++B8+1</f>
        <v>2</v>
      </c>
      <c r="C9" s="103">
        <v>0.16</v>
      </c>
      <c r="D9" s="103">
        <v>0.15</v>
      </c>
      <c r="E9" s="160">
        <f>(1-D9)*$C$4+D9</f>
        <v>0.23499999999999999</v>
      </c>
      <c r="F9" s="160">
        <f t="shared" ref="F9:F11" si="0">1-E9</f>
        <v>0.76500000000000001</v>
      </c>
      <c r="H9" s="176">
        <f>++H8+1</f>
        <v>2</v>
      </c>
      <c r="I9" s="103">
        <v>0.16</v>
      </c>
      <c r="J9" s="34">
        <f>1-L9/$C$3</f>
        <v>0.15000000000000002</v>
      </c>
      <c r="K9" s="103">
        <v>0.23499999999999999</v>
      </c>
      <c r="L9" s="160">
        <f t="shared" ref="L9:L11" si="1">1-K9</f>
        <v>0.76500000000000001</v>
      </c>
    </row>
    <row r="10" spans="2:12" x14ac:dyDescent="0.2">
      <c r="B10" s="176">
        <f t="shared" ref="B10:B11" si="2">++B9+1</f>
        <v>3</v>
      </c>
      <c r="C10" s="103">
        <v>0.2</v>
      </c>
      <c r="D10" s="103">
        <v>0.25</v>
      </c>
      <c r="E10" s="160">
        <f t="shared" ref="E10:E11" si="3">(1-D10)*$C$4+D10</f>
        <v>0.32500000000000001</v>
      </c>
      <c r="F10" s="160">
        <f t="shared" si="0"/>
        <v>0.67500000000000004</v>
      </c>
      <c r="H10" s="176">
        <f t="shared" ref="H10:H11" si="4">++H9+1</f>
        <v>3</v>
      </c>
      <c r="I10" s="103">
        <v>0.2</v>
      </c>
      <c r="J10" s="34">
        <f>1-L10/$C$3</f>
        <v>0.25</v>
      </c>
      <c r="K10" s="103">
        <v>0.32500000000000001</v>
      </c>
      <c r="L10" s="160">
        <f t="shared" si="1"/>
        <v>0.67500000000000004</v>
      </c>
    </row>
    <row r="11" spans="2:12" x14ac:dyDescent="0.2">
      <c r="B11" s="176">
        <f t="shared" si="2"/>
        <v>4</v>
      </c>
      <c r="C11" s="103">
        <v>5</v>
      </c>
      <c r="D11" s="103">
        <v>0.4</v>
      </c>
      <c r="E11" s="160">
        <f t="shared" si="3"/>
        <v>0.46</v>
      </c>
      <c r="F11" s="160">
        <f t="shared" si="0"/>
        <v>0.54</v>
      </c>
      <c r="H11" s="176">
        <f t="shared" si="4"/>
        <v>4</v>
      </c>
      <c r="I11" s="103">
        <v>5</v>
      </c>
      <c r="J11" s="34">
        <f>1-L11/$C$3</f>
        <v>0.4</v>
      </c>
      <c r="K11" s="103">
        <v>0.46</v>
      </c>
      <c r="L11" s="160">
        <f t="shared" si="1"/>
        <v>0.54</v>
      </c>
    </row>
    <row r="13" spans="2:12" x14ac:dyDescent="0.2">
      <c r="B13" s="17" t="s">
        <v>116</v>
      </c>
    </row>
    <row r="14" spans="2:12" x14ac:dyDescent="0.2">
      <c r="B14" s="2"/>
      <c r="C14" s="2"/>
      <c r="D14" s="2"/>
      <c r="E14" s="2"/>
      <c r="F14" s="2"/>
      <c r="G14" s="181">
        <v>0</v>
      </c>
      <c r="H14" s="182">
        <f>G14+1</f>
        <v>1</v>
      </c>
      <c r="I14" s="182">
        <f t="shared" ref="I14:L14" si="5">H14+1</f>
        <v>2</v>
      </c>
      <c r="J14" s="182">
        <f t="shared" si="5"/>
        <v>3</v>
      </c>
      <c r="K14" s="182">
        <f t="shared" si="5"/>
        <v>4</v>
      </c>
      <c r="L14" s="182">
        <f t="shared" si="5"/>
        <v>5</v>
      </c>
    </row>
    <row r="15" spans="2:12" x14ac:dyDescent="0.2">
      <c r="G15" s="183">
        <v>44196</v>
      </c>
      <c r="H15" s="184">
        <f>EOMONTH(G15,12)</f>
        <v>44561</v>
      </c>
      <c r="I15" s="184">
        <f t="shared" ref="I15:L15" si="6">EOMONTH(H15,12)</f>
        <v>44926</v>
      </c>
      <c r="J15" s="184">
        <f t="shared" si="6"/>
        <v>45291</v>
      </c>
      <c r="K15" s="184">
        <f t="shared" si="6"/>
        <v>45657</v>
      </c>
      <c r="L15" s="184">
        <f t="shared" si="6"/>
        <v>46022</v>
      </c>
    </row>
    <row r="17" spans="2:14" x14ac:dyDescent="0.2">
      <c r="B17" s="185" t="s">
        <v>117</v>
      </c>
      <c r="C17" s="186"/>
      <c r="D17" s="186"/>
      <c r="E17" s="186"/>
      <c r="F17" s="186"/>
      <c r="G17" s="187">
        <v>-1000000</v>
      </c>
      <c r="H17" s="187">
        <v>100000</v>
      </c>
      <c r="I17" s="187">
        <v>125000</v>
      </c>
      <c r="J17" s="187">
        <v>150000</v>
      </c>
      <c r="K17" s="187">
        <v>150000</v>
      </c>
      <c r="L17" s="187">
        <v>2650000</v>
      </c>
      <c r="N17" s="43"/>
    </row>
    <row r="18" spans="2:14" x14ac:dyDescent="0.2">
      <c r="B18" s="1" t="s">
        <v>61</v>
      </c>
      <c r="C18" s="188">
        <f>XIRR(G17:L17,$G$15:$L$15)</f>
        <v>0.29536754488945016</v>
      </c>
      <c r="G18" s="42"/>
      <c r="H18" s="42"/>
      <c r="I18" s="42"/>
      <c r="J18" s="42"/>
      <c r="K18" s="42"/>
      <c r="L18" s="42"/>
      <c r="N18" s="43"/>
    </row>
    <row r="19" spans="2:14" x14ac:dyDescent="0.2">
      <c r="B19" s="1" t="s">
        <v>63</v>
      </c>
      <c r="C19" s="144">
        <f>-SUMIF(G17:L17,"&gt;0")/SUMIF(G17:L17,"&lt;0")</f>
        <v>3.1749999999999998</v>
      </c>
      <c r="G19" s="42"/>
      <c r="H19" s="42"/>
      <c r="I19" s="42"/>
      <c r="J19" s="42"/>
      <c r="K19" s="42"/>
      <c r="L19" s="42"/>
      <c r="N19" s="43"/>
    </row>
    <row r="20" spans="2:14" x14ac:dyDescent="0.2">
      <c r="B20" s="1" t="s">
        <v>62</v>
      </c>
      <c r="C20" s="43">
        <f>SUM(G17:L17)</f>
        <v>2175000</v>
      </c>
      <c r="G20" s="42"/>
      <c r="H20" s="42"/>
      <c r="I20" s="42"/>
      <c r="J20" s="42"/>
      <c r="K20" s="42"/>
      <c r="L20" s="42"/>
      <c r="N20" s="43"/>
    </row>
    <row r="21" spans="2:14" x14ac:dyDescent="0.2">
      <c r="N21" s="43"/>
    </row>
    <row r="22" spans="2:14" x14ac:dyDescent="0.2">
      <c r="B22" s="189" t="s">
        <v>118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N22" s="43"/>
    </row>
    <row r="23" spans="2:14" x14ac:dyDescent="0.2">
      <c r="N23" s="43"/>
    </row>
    <row r="24" spans="2:14" x14ac:dyDescent="0.2">
      <c r="B24" s="49" t="s">
        <v>119</v>
      </c>
      <c r="C24" s="50">
        <f>C8</f>
        <v>0.12</v>
      </c>
      <c r="D24" s="50"/>
      <c r="E24" s="50"/>
      <c r="N24" s="43"/>
    </row>
    <row r="25" spans="2:14" x14ac:dyDescent="0.2">
      <c r="B25" s="49" t="s">
        <v>113</v>
      </c>
      <c r="C25" s="50">
        <f>D8</f>
        <v>0</v>
      </c>
      <c r="D25" s="50"/>
      <c r="E25" s="50"/>
      <c r="N25" s="43"/>
    </row>
    <row r="26" spans="2:14" x14ac:dyDescent="0.2">
      <c r="N26" s="43"/>
    </row>
    <row r="27" spans="2:14" x14ac:dyDescent="0.2">
      <c r="B27" s="1" t="s">
        <v>120</v>
      </c>
      <c r="G27" s="43"/>
      <c r="H27" s="43">
        <f>G31</f>
        <v>1000000</v>
      </c>
      <c r="I27" s="43">
        <f t="shared" ref="I27:L27" si="7">H31</f>
        <v>1020000</v>
      </c>
      <c r="J27" s="43">
        <f t="shared" si="7"/>
        <v>1017400</v>
      </c>
      <c r="K27" s="43">
        <f t="shared" si="7"/>
        <v>989488</v>
      </c>
      <c r="L27" s="43">
        <f t="shared" si="7"/>
        <v>958570.70618870039</v>
      </c>
      <c r="N27" s="43"/>
    </row>
    <row r="28" spans="2:14" x14ac:dyDescent="0.2">
      <c r="B28" s="1" t="s">
        <v>121</v>
      </c>
      <c r="G28" s="43"/>
      <c r="H28" s="43">
        <f>H27*((1+$C24)^((H$15-G$15)/365))-H27</f>
        <v>120000</v>
      </c>
      <c r="I28" s="43">
        <f>I27*((1+$C24)^((I$15-H$15)/365))-I27</f>
        <v>122400</v>
      </c>
      <c r="J28" s="43">
        <f>J27*((1+$C24)^((J$15-I$15)/365))-J27</f>
        <v>122088</v>
      </c>
      <c r="K28" s="43">
        <f>K27*((1+$C24)^((K$15-J$15)/365))-K27</f>
        <v>119082.70618870039</v>
      </c>
      <c r="L28" s="43">
        <f>L27*((1+$C24)^((L$15-K$15)/365))-L27</f>
        <v>115028.48474264424</v>
      </c>
    </row>
    <row r="29" spans="2:14" x14ac:dyDescent="0.2">
      <c r="B29" s="1" t="s">
        <v>122</v>
      </c>
      <c r="G29" s="43"/>
      <c r="H29" s="43">
        <f>-MAX(MIN(SUM(H27:H28),H17),0)</f>
        <v>-100000</v>
      </c>
      <c r="I29" s="43">
        <f>-MAX(MIN(SUM(I27:I28),I17),0)</f>
        <v>-125000</v>
      </c>
      <c r="J29" s="43">
        <f>-MAX(MIN(SUM(J27:J28),J17),0)</f>
        <v>-150000</v>
      </c>
      <c r="K29" s="43">
        <f>-MAX(MIN(SUM(K27:K28),K17),0)</f>
        <v>-150000</v>
      </c>
      <c r="L29" s="43">
        <f>-MAX(MIN(SUM(L27:L28),L17),0)</f>
        <v>-1073599.1909313446</v>
      </c>
    </row>
    <row r="30" spans="2:14" x14ac:dyDescent="0.2">
      <c r="B30" s="1" t="s">
        <v>123</v>
      </c>
      <c r="G30" s="43">
        <f>-MIN(G$17,0)</f>
        <v>1000000</v>
      </c>
      <c r="H30" s="43">
        <f t="shared" ref="H30:L30" si="8">-MIN(H$17,0)</f>
        <v>0</v>
      </c>
      <c r="I30" s="43">
        <f t="shared" si="8"/>
        <v>0</v>
      </c>
      <c r="J30" s="43">
        <f t="shared" si="8"/>
        <v>0</v>
      </c>
      <c r="K30" s="43">
        <f t="shared" si="8"/>
        <v>0</v>
      </c>
      <c r="L30" s="43">
        <f t="shared" si="8"/>
        <v>0</v>
      </c>
    </row>
    <row r="31" spans="2:14" x14ac:dyDescent="0.2">
      <c r="B31" s="1" t="s">
        <v>124</v>
      </c>
      <c r="G31" s="136">
        <f>SUM(G27:G30)</f>
        <v>1000000</v>
      </c>
      <c r="H31" s="136">
        <f t="shared" ref="H31:L31" si="9">SUM(H27:H30)</f>
        <v>1020000</v>
      </c>
      <c r="I31" s="136">
        <f t="shared" si="9"/>
        <v>1017400</v>
      </c>
      <c r="J31" s="136">
        <f t="shared" si="9"/>
        <v>989488</v>
      </c>
      <c r="K31" s="136">
        <f t="shared" si="9"/>
        <v>958570.70618870039</v>
      </c>
      <c r="L31" s="136">
        <f t="shared" si="9"/>
        <v>0</v>
      </c>
    </row>
    <row r="32" spans="2:14" x14ac:dyDescent="0.2">
      <c r="D32" s="191" t="s">
        <v>125</v>
      </c>
    </row>
    <row r="33" spans="2:12" x14ac:dyDescent="0.2">
      <c r="B33" s="1" t="s">
        <v>126</v>
      </c>
      <c r="D33" s="192" t="str">
        <f>IF(ROUND(XIRR(G33:L33,$G$15:$L$15),2)=ROUND($C$24,2),"Ok","Check")</f>
        <v>Ok</v>
      </c>
      <c r="E33" s="188"/>
      <c r="G33" s="43">
        <f t="shared" ref="G33:L33" si="10">-SUM(G29:G30)*$C$3</f>
        <v>-900000</v>
      </c>
      <c r="H33" s="43">
        <f t="shared" si="10"/>
        <v>90000</v>
      </c>
      <c r="I33" s="43">
        <f t="shared" si="10"/>
        <v>112500</v>
      </c>
      <c r="J33" s="43">
        <f t="shared" si="10"/>
        <v>135000</v>
      </c>
      <c r="K33" s="43">
        <f t="shared" si="10"/>
        <v>135000</v>
      </c>
      <c r="L33" s="43">
        <f t="shared" si="10"/>
        <v>966239.27183821017</v>
      </c>
    </row>
    <row r="34" spans="2:12" x14ac:dyDescent="0.2">
      <c r="B34" s="1" t="s">
        <v>127</v>
      </c>
      <c r="D34" s="192" t="str">
        <f>IF(ROUND(XIRR(G34:L34,$G$15:$L$15),2)=ROUND($C$24,2),"Ok","Check")</f>
        <v>Ok</v>
      </c>
      <c r="E34" s="188"/>
      <c r="G34" s="43">
        <f>-SUM(G29:G30)*$C$4</f>
        <v>-100000</v>
      </c>
      <c r="H34" s="43">
        <f t="shared" ref="H34:L34" si="11">-SUM(H29:H30)*$C$4</f>
        <v>10000</v>
      </c>
      <c r="I34" s="43">
        <f t="shared" si="11"/>
        <v>12500</v>
      </c>
      <c r="J34" s="43">
        <f t="shared" si="11"/>
        <v>15000</v>
      </c>
      <c r="K34" s="43">
        <f t="shared" si="11"/>
        <v>15000</v>
      </c>
      <c r="L34" s="43">
        <f t="shared" si="11"/>
        <v>107359.91909313446</v>
      </c>
    </row>
    <row r="36" spans="2:12" x14ac:dyDescent="0.2">
      <c r="B36" s="1" t="s">
        <v>128</v>
      </c>
      <c r="G36" s="43">
        <f>G$17-SUM(G33:G34)</f>
        <v>0</v>
      </c>
      <c r="H36" s="43">
        <f t="shared" ref="H36:L36" si="12">H$17-SUM(H33:H34)</f>
        <v>0</v>
      </c>
      <c r="I36" s="43">
        <f t="shared" si="12"/>
        <v>0</v>
      </c>
      <c r="J36" s="43">
        <f t="shared" si="12"/>
        <v>0</v>
      </c>
      <c r="K36" s="43">
        <f t="shared" si="12"/>
        <v>0</v>
      </c>
      <c r="L36" s="43">
        <f t="shared" si="12"/>
        <v>1576400.8090686554</v>
      </c>
    </row>
    <row r="38" spans="2:12" x14ac:dyDescent="0.2">
      <c r="B38" s="189" t="s">
        <v>129</v>
      </c>
      <c r="C38" s="190"/>
      <c r="D38" s="190"/>
      <c r="E38" s="190"/>
      <c r="F38" s="190"/>
      <c r="G38" s="190"/>
      <c r="H38" s="190"/>
      <c r="I38" s="190"/>
      <c r="J38" s="190"/>
      <c r="K38" s="190"/>
      <c r="L38" s="190"/>
    </row>
    <row r="40" spans="2:12" x14ac:dyDescent="0.2">
      <c r="B40" s="49" t="s">
        <v>119</v>
      </c>
      <c r="C40" s="50">
        <f>C9</f>
        <v>0.16</v>
      </c>
      <c r="D40" s="50"/>
      <c r="E40" s="50"/>
    </row>
    <row r="41" spans="2:12" x14ac:dyDescent="0.2">
      <c r="B41" s="49" t="s">
        <v>113</v>
      </c>
      <c r="C41" s="50">
        <f>D9</f>
        <v>0.15</v>
      </c>
      <c r="D41" s="50"/>
      <c r="E41" s="50"/>
    </row>
    <row r="43" spans="2:12" x14ac:dyDescent="0.2">
      <c r="B43" s="1" t="s">
        <v>120</v>
      </c>
      <c r="G43" s="43"/>
      <c r="H43" s="43">
        <f>G48</f>
        <v>1000000</v>
      </c>
      <c r="I43" s="43">
        <f t="shared" ref="I43:L43" si="13">H48</f>
        <v>1060000</v>
      </c>
      <c r="J43" s="43">
        <f t="shared" si="13"/>
        <v>1104600</v>
      </c>
      <c r="K43" s="43">
        <f t="shared" si="13"/>
        <v>1131336</v>
      </c>
      <c r="L43" s="43">
        <f t="shared" si="13"/>
        <v>1162883.5094930492</v>
      </c>
    </row>
    <row r="44" spans="2:12" x14ac:dyDescent="0.2">
      <c r="B44" s="1" t="s">
        <v>121</v>
      </c>
      <c r="G44" s="43"/>
      <c r="H44" s="43">
        <f>H43*((1+$C40)^((H$15-G$15)/365))-H43</f>
        <v>160000</v>
      </c>
      <c r="I44" s="43">
        <f>I43*((1+$C40)^((I$15-H$15)/365))-I43</f>
        <v>169600</v>
      </c>
      <c r="J44" s="43">
        <f>J43*((1+$C40)^((J$15-I$15)/365))-J43</f>
        <v>176736</v>
      </c>
      <c r="K44" s="43">
        <f>K43*((1+$C40)^((K$15-J$15)/365))-K43</f>
        <v>181547.50949304923</v>
      </c>
      <c r="L44" s="43">
        <f>L43*((1+$C40)^((L$15-K$15)/365))-L43</f>
        <v>186061.3615188878</v>
      </c>
    </row>
    <row r="45" spans="2:12" x14ac:dyDescent="0.2">
      <c r="B45" s="1" t="s">
        <v>130</v>
      </c>
      <c r="G45" s="43"/>
      <c r="H45" s="43">
        <f>H29</f>
        <v>-100000</v>
      </c>
      <c r="I45" s="43">
        <f t="shared" ref="I45:L45" si="14">I29</f>
        <v>-125000</v>
      </c>
      <c r="J45" s="43">
        <f t="shared" si="14"/>
        <v>-150000</v>
      </c>
      <c r="K45" s="43">
        <f t="shared" si="14"/>
        <v>-150000</v>
      </c>
      <c r="L45" s="43">
        <f t="shared" si="14"/>
        <v>-1073599.1909313446</v>
      </c>
    </row>
    <row r="46" spans="2:12" x14ac:dyDescent="0.2">
      <c r="B46" s="1" t="s">
        <v>131</v>
      </c>
      <c r="G46" s="43"/>
      <c r="H46" s="43">
        <f>-MIN(SUM(H43:H45),(1-$C41)*H36)</f>
        <v>0</v>
      </c>
      <c r="I46" s="43">
        <f>-MIN(SUM(I43:I45),(1-$C41)*I36)</f>
        <v>0</v>
      </c>
      <c r="J46" s="43">
        <f>-MIN(SUM(J43:J45),(1-$C41)*J36)</f>
        <v>0</v>
      </c>
      <c r="K46" s="43">
        <f>-MIN(SUM(K43:K45),(1-$C41)*K36)</f>
        <v>0</v>
      </c>
      <c r="L46" s="43">
        <f>-MIN(SUM(L43:L45),(1-$C41)*L36)</f>
        <v>-275345.6800805924</v>
      </c>
    </row>
    <row r="47" spans="2:12" x14ac:dyDescent="0.2">
      <c r="B47" s="1" t="s">
        <v>123</v>
      </c>
      <c r="G47" s="43">
        <f>-MIN(G$17,0)</f>
        <v>1000000</v>
      </c>
      <c r="H47" s="43">
        <f t="shared" ref="H47:L47" si="15">-MIN(H$17,0)</f>
        <v>0</v>
      </c>
      <c r="I47" s="43">
        <f t="shared" si="15"/>
        <v>0</v>
      </c>
      <c r="J47" s="43">
        <f t="shared" si="15"/>
        <v>0</v>
      </c>
      <c r="K47" s="43">
        <f t="shared" si="15"/>
        <v>0</v>
      </c>
      <c r="L47" s="43">
        <f t="shared" si="15"/>
        <v>0</v>
      </c>
    </row>
    <row r="48" spans="2:12" x14ac:dyDescent="0.2">
      <c r="B48" s="1" t="s">
        <v>124</v>
      </c>
      <c r="G48" s="136">
        <f>SUM(G43:G47)</f>
        <v>1000000</v>
      </c>
      <c r="H48" s="136">
        <f t="shared" ref="H48:L48" si="16">SUM(H43:H47)</f>
        <v>1060000</v>
      </c>
      <c r="I48" s="136">
        <f t="shared" si="16"/>
        <v>1104600</v>
      </c>
      <c r="J48" s="136">
        <f t="shared" si="16"/>
        <v>1131336</v>
      </c>
      <c r="K48" s="136">
        <f t="shared" si="16"/>
        <v>1162883.5094930492</v>
      </c>
      <c r="L48" s="136">
        <f t="shared" si="16"/>
        <v>0</v>
      </c>
    </row>
    <row r="50" spans="2:12" x14ac:dyDescent="0.2">
      <c r="B50" s="1" t="s">
        <v>132</v>
      </c>
      <c r="G50" s="43">
        <f>-SUM(G45:G47)*$C$3-G33</f>
        <v>0</v>
      </c>
      <c r="H50" s="43">
        <f t="shared" ref="H50:L50" si="17">-SUM(H45:H47)*$C$3-H33</f>
        <v>0</v>
      </c>
      <c r="I50" s="43">
        <f t="shared" si="17"/>
        <v>0</v>
      </c>
      <c r="J50" s="43">
        <f t="shared" si="17"/>
        <v>0</v>
      </c>
      <c r="K50" s="43">
        <f t="shared" si="17"/>
        <v>0</v>
      </c>
      <c r="L50" s="43">
        <f t="shared" si="17"/>
        <v>247811.11207253311</v>
      </c>
    </row>
    <row r="51" spans="2:12" x14ac:dyDescent="0.2">
      <c r="B51" s="1" t="s">
        <v>133</v>
      </c>
      <c r="G51" s="43">
        <f>-SUM(G45:G47)*$C$4-G34</f>
        <v>0</v>
      </c>
      <c r="H51" s="43">
        <f t="shared" ref="H51:L51" si="18">-SUM(H45:H47)*$C$4-H34</f>
        <v>0</v>
      </c>
      <c r="I51" s="43">
        <f t="shared" si="18"/>
        <v>0</v>
      </c>
      <c r="J51" s="43">
        <f t="shared" si="18"/>
        <v>0</v>
      </c>
      <c r="K51" s="43">
        <f t="shared" si="18"/>
        <v>0</v>
      </c>
      <c r="L51" s="43">
        <f t="shared" si="18"/>
        <v>27534.568008059257</v>
      </c>
    </row>
    <row r="52" spans="2:12" x14ac:dyDescent="0.2">
      <c r="B52" s="1" t="s">
        <v>134</v>
      </c>
      <c r="G52" s="43">
        <f t="shared" ref="G52:L52" si="19">MAX(SUM(G50:G51)/(1-$C41)*$C41,0)</f>
        <v>0</v>
      </c>
      <c r="H52" s="43">
        <f t="shared" si="19"/>
        <v>0</v>
      </c>
      <c r="I52" s="43">
        <f t="shared" si="19"/>
        <v>0</v>
      </c>
      <c r="J52" s="43">
        <f t="shared" si="19"/>
        <v>0</v>
      </c>
      <c r="K52" s="43">
        <f t="shared" si="19"/>
        <v>0</v>
      </c>
      <c r="L52" s="43">
        <f t="shared" si="19"/>
        <v>48590.414131869249</v>
      </c>
    </row>
    <row r="53" spans="2:12" x14ac:dyDescent="0.2">
      <c r="D53" s="191" t="s">
        <v>125</v>
      </c>
    </row>
    <row r="54" spans="2:12" x14ac:dyDescent="0.2">
      <c r="B54" s="1" t="s">
        <v>135</v>
      </c>
      <c r="D54" s="192" t="str">
        <f>IF(ROUND(XIRR(G54:L54,$G$15:$L$15),2)=ROUND($C$40,2),"Ok","Check")</f>
        <v>Ok</v>
      </c>
      <c r="E54" s="193"/>
      <c r="G54" s="43">
        <f>G33+G50</f>
        <v>-900000</v>
      </c>
      <c r="H54" s="43">
        <f t="shared" ref="H54:L55" si="20">H33+H50</f>
        <v>90000</v>
      </c>
      <c r="I54" s="43">
        <f t="shared" si="20"/>
        <v>112500</v>
      </c>
      <c r="J54" s="43">
        <f t="shared" si="20"/>
        <v>135000</v>
      </c>
      <c r="K54" s="43">
        <f t="shared" si="20"/>
        <v>135000</v>
      </c>
      <c r="L54" s="43">
        <f t="shared" si="20"/>
        <v>1214050.3839107433</v>
      </c>
    </row>
    <row r="55" spans="2:12" x14ac:dyDescent="0.2">
      <c r="B55" s="1" t="s">
        <v>136</v>
      </c>
      <c r="D55" s="192" t="str">
        <f>IF(ROUND(XIRR(G55:L55,$G$15:$L$15),2)=ROUND($C$40,2),"Ok","Check")</f>
        <v>Ok</v>
      </c>
      <c r="E55" s="193"/>
      <c r="G55" s="43">
        <f>G34+G51</f>
        <v>-100000</v>
      </c>
      <c r="H55" s="43">
        <f t="shared" si="20"/>
        <v>10000</v>
      </c>
      <c r="I55" s="43">
        <f t="shared" si="20"/>
        <v>12500</v>
      </c>
      <c r="J55" s="43">
        <f t="shared" si="20"/>
        <v>15000</v>
      </c>
      <c r="K55" s="43">
        <f t="shared" si="20"/>
        <v>15000</v>
      </c>
      <c r="L55" s="43">
        <f t="shared" si="20"/>
        <v>134894.48710119372</v>
      </c>
    </row>
    <row r="56" spans="2:12" x14ac:dyDescent="0.2">
      <c r="B56" s="1" t="s">
        <v>137</v>
      </c>
      <c r="C56" s="49"/>
      <c r="D56" s="49"/>
      <c r="E56" s="49"/>
      <c r="G56" s="43">
        <f>G52</f>
        <v>0</v>
      </c>
      <c r="H56" s="43">
        <f t="shared" ref="H56:L56" si="21">H52</f>
        <v>0</v>
      </c>
      <c r="I56" s="43">
        <f t="shared" si="21"/>
        <v>0</v>
      </c>
      <c r="J56" s="43">
        <f t="shared" si="21"/>
        <v>0</v>
      </c>
      <c r="K56" s="43">
        <f t="shared" si="21"/>
        <v>0</v>
      </c>
      <c r="L56" s="43">
        <f t="shared" si="21"/>
        <v>48590.414131869249</v>
      </c>
    </row>
    <row r="57" spans="2:12" x14ac:dyDescent="0.2">
      <c r="C57" s="49"/>
      <c r="D57" s="49"/>
      <c r="E57" s="49"/>
    </row>
    <row r="58" spans="2:12" x14ac:dyDescent="0.2">
      <c r="B58" s="1" t="s">
        <v>128</v>
      </c>
      <c r="C58" s="49"/>
      <c r="D58" s="49"/>
      <c r="E58" s="49"/>
      <c r="G58" s="43">
        <f>G$17-SUM(G54:G56)</f>
        <v>0</v>
      </c>
      <c r="H58" s="43">
        <f t="shared" ref="H58:L58" si="22">H$17-SUM(H54:H56)</f>
        <v>0</v>
      </c>
      <c r="I58" s="43">
        <f t="shared" si="22"/>
        <v>0</v>
      </c>
      <c r="J58" s="43">
        <f t="shared" si="22"/>
        <v>0</v>
      </c>
      <c r="K58" s="43">
        <f t="shared" si="22"/>
        <v>0</v>
      </c>
      <c r="L58" s="43">
        <f t="shared" si="22"/>
        <v>1252464.7148561936</v>
      </c>
    </row>
    <row r="59" spans="2:12" x14ac:dyDescent="0.2">
      <c r="C59" s="49"/>
      <c r="D59" s="49"/>
      <c r="E59" s="49"/>
    </row>
    <row r="60" spans="2:12" x14ac:dyDescent="0.2">
      <c r="B60" s="189" t="s">
        <v>138</v>
      </c>
      <c r="C60" s="194"/>
      <c r="D60" s="194"/>
      <c r="E60" s="194"/>
      <c r="F60" s="190"/>
      <c r="G60" s="190"/>
      <c r="H60" s="190"/>
      <c r="I60" s="190"/>
      <c r="J60" s="190"/>
      <c r="K60" s="190"/>
      <c r="L60" s="190"/>
    </row>
    <row r="61" spans="2:12" x14ac:dyDescent="0.2">
      <c r="C61" s="49"/>
      <c r="D61" s="49"/>
      <c r="E61" s="49"/>
    </row>
    <row r="62" spans="2:12" x14ac:dyDescent="0.2">
      <c r="B62" s="49" t="s">
        <v>119</v>
      </c>
      <c r="C62" s="50">
        <f>C10</f>
        <v>0.2</v>
      </c>
      <c r="D62" s="50"/>
      <c r="E62" s="50"/>
    </row>
    <row r="63" spans="2:12" x14ac:dyDescent="0.2">
      <c r="B63" s="49" t="s">
        <v>113</v>
      </c>
      <c r="C63" s="50">
        <f>D10</f>
        <v>0.25</v>
      </c>
      <c r="D63" s="50"/>
      <c r="E63" s="50"/>
    </row>
    <row r="64" spans="2:12" x14ac:dyDescent="0.2">
      <c r="C64" s="49"/>
      <c r="D64" s="49"/>
      <c r="E64" s="49"/>
    </row>
    <row r="65" spans="2:12" x14ac:dyDescent="0.2">
      <c r="B65" s="1" t="s">
        <v>120</v>
      </c>
      <c r="C65" s="49"/>
      <c r="D65" s="49"/>
      <c r="E65" s="49"/>
      <c r="G65" s="43"/>
      <c r="H65" s="43">
        <f>G70</f>
        <v>1000000</v>
      </c>
      <c r="I65" s="43">
        <f t="shared" ref="I65:L65" si="23">H70</f>
        <v>1100000</v>
      </c>
      <c r="J65" s="43">
        <f t="shared" si="23"/>
        <v>1195000</v>
      </c>
      <c r="K65" s="43">
        <f t="shared" si="23"/>
        <v>1284000</v>
      </c>
      <c r="L65" s="43">
        <f t="shared" si="23"/>
        <v>1391569.8389807842</v>
      </c>
    </row>
    <row r="66" spans="2:12" x14ac:dyDescent="0.2">
      <c r="B66" s="1" t="s">
        <v>121</v>
      </c>
      <c r="C66" s="49"/>
      <c r="D66" s="49"/>
      <c r="E66" s="49"/>
      <c r="G66" s="43"/>
      <c r="H66" s="43">
        <f>H65*((1+$C62)^((H$15-G$15)/365))-H65</f>
        <v>200000</v>
      </c>
      <c r="I66" s="43">
        <f>I65*((1+$C62)^((I$15-H$15)/365))-I65</f>
        <v>220000</v>
      </c>
      <c r="J66" s="43">
        <f>J65*((1+$C62)^((J$15-I$15)/365))-J65</f>
        <v>239000</v>
      </c>
      <c r="K66" s="43">
        <f>K65*((1+$C62)^((K$15-J$15)/365))-K65</f>
        <v>257569.83898078417</v>
      </c>
      <c r="L66" s="43">
        <f>L65*((1+$C62)^((L$15-K$15)/365))-L65</f>
        <v>278313.96779615688</v>
      </c>
    </row>
    <row r="67" spans="2:12" x14ac:dyDescent="0.2">
      <c r="B67" s="1" t="s">
        <v>130</v>
      </c>
      <c r="C67" s="49"/>
      <c r="D67" s="49"/>
      <c r="E67" s="49"/>
      <c r="G67" s="43"/>
      <c r="H67" s="43">
        <f>SUM(H45:H46)</f>
        <v>-100000</v>
      </c>
      <c r="I67" s="43">
        <f t="shared" ref="I67:L67" si="24">SUM(I45:I46)</f>
        <v>-125000</v>
      </c>
      <c r="J67" s="43">
        <f t="shared" si="24"/>
        <v>-150000</v>
      </c>
      <c r="K67" s="43">
        <f t="shared" si="24"/>
        <v>-150000</v>
      </c>
      <c r="L67" s="43">
        <f t="shared" si="24"/>
        <v>-1348944.871011937</v>
      </c>
    </row>
    <row r="68" spans="2:12" x14ac:dyDescent="0.2">
      <c r="B68" s="1" t="s">
        <v>131</v>
      </c>
      <c r="C68" s="49"/>
      <c r="D68" s="49"/>
      <c r="E68" s="49"/>
      <c r="G68" s="43"/>
      <c r="H68" s="43">
        <f>-MIN(SUM(H65:H67),(1-$C63)*H58)</f>
        <v>0</v>
      </c>
      <c r="I68" s="43">
        <f>-MIN(SUM(I65:I67),(1-$C63)*I58)</f>
        <v>0</v>
      </c>
      <c r="J68" s="43">
        <f>-MIN(SUM(J65:J67),(1-$C63)*J58)</f>
        <v>0</v>
      </c>
      <c r="K68" s="43">
        <f>-MIN(SUM(K65:K67),(1-$C63)*K58)</f>
        <v>0</v>
      </c>
      <c r="L68" s="43">
        <f>-MIN(SUM(L65:L67),(1-$C63)*L58)</f>
        <v>-320938.93576500402</v>
      </c>
    </row>
    <row r="69" spans="2:12" x14ac:dyDescent="0.2">
      <c r="B69" s="1" t="s">
        <v>123</v>
      </c>
      <c r="C69" s="49"/>
      <c r="D69" s="49"/>
      <c r="E69" s="49"/>
      <c r="G69" s="43">
        <f>-MIN(G$17,0)</f>
        <v>1000000</v>
      </c>
      <c r="H69" s="43">
        <f t="shared" ref="H69:L69" si="25">-MIN(H$17,0)</f>
        <v>0</v>
      </c>
      <c r="I69" s="43">
        <f t="shared" si="25"/>
        <v>0</v>
      </c>
      <c r="J69" s="43">
        <f t="shared" si="25"/>
        <v>0</v>
      </c>
      <c r="K69" s="43">
        <f t="shared" si="25"/>
        <v>0</v>
      </c>
      <c r="L69" s="43">
        <f t="shared" si="25"/>
        <v>0</v>
      </c>
    </row>
    <row r="70" spans="2:12" x14ac:dyDescent="0.2">
      <c r="B70" s="1" t="s">
        <v>124</v>
      </c>
      <c r="C70" s="49"/>
      <c r="D70" s="49"/>
      <c r="E70" s="49"/>
      <c r="G70" s="136">
        <f>SUM(G65:G69)</f>
        <v>1000000</v>
      </c>
      <c r="H70" s="136">
        <f t="shared" ref="H70:L70" si="26">SUM(H65:H69)</f>
        <v>1100000</v>
      </c>
      <c r="I70" s="136">
        <f t="shared" si="26"/>
        <v>1195000</v>
      </c>
      <c r="J70" s="136">
        <f t="shared" si="26"/>
        <v>1284000</v>
      </c>
      <c r="K70" s="136">
        <f t="shared" si="26"/>
        <v>1391569.8389807842</v>
      </c>
      <c r="L70" s="136">
        <f t="shared" si="26"/>
        <v>0</v>
      </c>
    </row>
    <row r="71" spans="2:12" x14ac:dyDescent="0.2">
      <c r="C71" s="49"/>
      <c r="D71" s="49"/>
      <c r="E71" s="49"/>
    </row>
    <row r="72" spans="2:12" x14ac:dyDescent="0.2">
      <c r="B72" s="1" t="s">
        <v>139</v>
      </c>
      <c r="C72" s="49"/>
      <c r="D72" s="49"/>
      <c r="E72" s="49"/>
      <c r="G72" s="43">
        <f>-SUM(G67:G69)*$C$3-G54</f>
        <v>0</v>
      </c>
      <c r="H72" s="43">
        <f t="shared" ref="H72:L72" si="27">-SUM(H67:H69)*$C$3-H54</f>
        <v>0</v>
      </c>
      <c r="I72" s="43">
        <f t="shared" si="27"/>
        <v>0</v>
      </c>
      <c r="J72" s="43">
        <f t="shared" si="27"/>
        <v>0</v>
      </c>
      <c r="K72" s="43">
        <f t="shared" si="27"/>
        <v>0</v>
      </c>
      <c r="L72" s="43">
        <f t="shared" si="27"/>
        <v>288845.04218850378</v>
      </c>
    </row>
    <row r="73" spans="2:12" x14ac:dyDescent="0.2">
      <c r="B73" s="1" t="s">
        <v>140</v>
      </c>
      <c r="C73" s="49"/>
      <c r="D73" s="49"/>
      <c r="E73" s="49"/>
      <c r="G73" s="43">
        <f>-SUM(G67:G69)*$C$4-G55</f>
        <v>0</v>
      </c>
      <c r="H73" s="43">
        <f t="shared" ref="H73:L73" si="28">-SUM(H67:H69)*$C$4-H55</f>
        <v>0</v>
      </c>
      <c r="I73" s="43">
        <f t="shared" si="28"/>
        <v>0</v>
      </c>
      <c r="J73" s="43">
        <f t="shared" si="28"/>
        <v>0</v>
      </c>
      <c r="K73" s="43">
        <f t="shared" si="28"/>
        <v>0</v>
      </c>
      <c r="L73" s="43">
        <f t="shared" si="28"/>
        <v>32093.893576500384</v>
      </c>
    </row>
    <row r="74" spans="2:12" x14ac:dyDescent="0.2">
      <c r="B74" s="1" t="s">
        <v>141</v>
      </c>
      <c r="C74" s="49"/>
      <c r="D74" s="49"/>
      <c r="E74" s="49"/>
      <c r="G74" s="43">
        <f t="shared" ref="G74:L74" si="29">MAX(SUM(G72:G73)/(1-$C63)*$C63,0)</f>
        <v>0</v>
      </c>
      <c r="H74" s="43">
        <f t="shared" si="29"/>
        <v>0</v>
      </c>
      <c r="I74" s="43">
        <f t="shared" si="29"/>
        <v>0</v>
      </c>
      <c r="J74" s="43">
        <f t="shared" si="29"/>
        <v>0</v>
      </c>
      <c r="K74" s="43">
        <f t="shared" si="29"/>
        <v>0</v>
      </c>
      <c r="L74" s="43">
        <f t="shared" si="29"/>
        <v>106979.64525500138</v>
      </c>
    </row>
    <row r="75" spans="2:12" x14ac:dyDescent="0.2">
      <c r="D75" s="191" t="s">
        <v>125</v>
      </c>
      <c r="E75" s="49"/>
    </row>
    <row r="76" spans="2:12" x14ac:dyDescent="0.2">
      <c r="B76" s="1" t="s">
        <v>135</v>
      </c>
      <c r="D76" s="192" t="str">
        <f>IF(ROUND(XIRR(G76:L76,$G$15:$L$15),2)=ROUND($C$62,2),"Ok","Check")</f>
        <v>Ok</v>
      </c>
      <c r="E76" s="193"/>
      <c r="G76" s="43">
        <f>G54+G72</f>
        <v>-900000</v>
      </c>
      <c r="H76" s="43">
        <f t="shared" ref="H76:L78" si="30">H54+H72</f>
        <v>90000</v>
      </c>
      <c r="I76" s="43">
        <f t="shared" si="30"/>
        <v>112500</v>
      </c>
      <c r="J76" s="43">
        <f t="shared" si="30"/>
        <v>135000</v>
      </c>
      <c r="K76" s="43">
        <f t="shared" si="30"/>
        <v>135000</v>
      </c>
      <c r="L76" s="43">
        <f t="shared" si="30"/>
        <v>1502895.4260992471</v>
      </c>
    </row>
    <row r="77" spans="2:12" x14ac:dyDescent="0.2">
      <c r="B77" s="1" t="s">
        <v>136</v>
      </c>
      <c r="D77" s="192" t="str">
        <f>IF(ROUND(XIRR(G77:L77,$G$15:$L$15),2)=ROUND($C$62,2),"Ok","Check")</f>
        <v>Ok</v>
      </c>
      <c r="E77" s="193"/>
      <c r="G77" s="43">
        <f>G55+G73</f>
        <v>-100000</v>
      </c>
      <c r="H77" s="43">
        <f t="shared" si="30"/>
        <v>10000</v>
      </c>
      <c r="I77" s="43">
        <f t="shared" si="30"/>
        <v>12500</v>
      </c>
      <c r="J77" s="43">
        <f t="shared" si="30"/>
        <v>15000</v>
      </c>
      <c r="K77" s="43">
        <f t="shared" si="30"/>
        <v>15000</v>
      </c>
      <c r="L77" s="43">
        <f t="shared" si="30"/>
        <v>166988.38067769411</v>
      </c>
    </row>
    <row r="78" spans="2:12" x14ac:dyDescent="0.2">
      <c r="B78" s="1" t="s">
        <v>137</v>
      </c>
      <c r="C78" s="49"/>
      <c r="D78" s="49"/>
      <c r="E78" s="49"/>
      <c r="G78" s="43">
        <f>G56+G74</f>
        <v>0</v>
      </c>
      <c r="H78" s="43">
        <f t="shared" si="30"/>
        <v>0</v>
      </c>
      <c r="I78" s="43">
        <f t="shared" si="30"/>
        <v>0</v>
      </c>
      <c r="J78" s="43">
        <f t="shared" si="30"/>
        <v>0</v>
      </c>
      <c r="K78" s="43">
        <f t="shared" si="30"/>
        <v>0</v>
      </c>
      <c r="L78" s="43">
        <f t="shared" si="30"/>
        <v>155570.05938687062</v>
      </c>
    </row>
    <row r="79" spans="2:12" x14ac:dyDescent="0.2">
      <c r="C79" s="49"/>
      <c r="D79" s="49"/>
      <c r="E79" s="49"/>
    </row>
    <row r="80" spans="2:12" x14ac:dyDescent="0.2">
      <c r="B80" s="1" t="s">
        <v>128</v>
      </c>
      <c r="C80" s="49"/>
      <c r="D80" s="49"/>
      <c r="E80" s="49"/>
      <c r="G80" s="43">
        <f>G$17-SUM(G76:G78)</f>
        <v>0</v>
      </c>
      <c r="H80" s="43">
        <f t="shared" ref="H80:L80" si="31">H$17-SUM(H76:H78)</f>
        <v>0</v>
      </c>
      <c r="I80" s="43">
        <f t="shared" si="31"/>
        <v>0</v>
      </c>
      <c r="J80" s="43">
        <f t="shared" si="31"/>
        <v>0</v>
      </c>
      <c r="K80" s="43">
        <f t="shared" si="31"/>
        <v>0</v>
      </c>
      <c r="L80" s="43">
        <f t="shared" si="31"/>
        <v>824546.13383618812</v>
      </c>
    </row>
    <row r="81" spans="2:12" x14ac:dyDescent="0.2">
      <c r="C81" s="49"/>
      <c r="D81" s="49"/>
      <c r="E81" s="49"/>
    </row>
    <row r="82" spans="2:12" x14ac:dyDescent="0.2">
      <c r="B82" s="189" t="s">
        <v>142</v>
      </c>
      <c r="C82" s="194"/>
      <c r="D82" s="194"/>
      <c r="E82" s="194"/>
      <c r="F82" s="190"/>
      <c r="G82" s="190"/>
      <c r="H82" s="190"/>
      <c r="I82" s="190"/>
      <c r="J82" s="190"/>
      <c r="K82" s="190"/>
      <c r="L82" s="190"/>
    </row>
    <row r="83" spans="2:12" x14ac:dyDescent="0.2">
      <c r="C83" s="49"/>
      <c r="D83" s="49"/>
      <c r="E83" s="49"/>
    </row>
    <row r="84" spans="2:12" x14ac:dyDescent="0.2">
      <c r="B84" s="49" t="s">
        <v>119</v>
      </c>
      <c r="C84" s="50">
        <f>C11</f>
        <v>5</v>
      </c>
      <c r="D84" s="50"/>
      <c r="E84" s="50"/>
    </row>
    <row r="85" spans="2:12" x14ac:dyDescent="0.2">
      <c r="B85" s="49" t="s">
        <v>113</v>
      </c>
      <c r="C85" s="50">
        <f>D11</f>
        <v>0.4</v>
      </c>
      <c r="D85" s="50"/>
      <c r="E85" s="50"/>
    </row>
    <row r="86" spans="2:12" x14ac:dyDescent="0.2">
      <c r="C86" s="49"/>
      <c r="D86" s="49"/>
      <c r="E86" s="49"/>
    </row>
    <row r="87" spans="2:12" x14ac:dyDescent="0.2">
      <c r="B87" s="1" t="s">
        <v>120</v>
      </c>
      <c r="C87" s="49"/>
      <c r="D87" s="49"/>
      <c r="E87" s="49"/>
      <c r="G87" s="43"/>
      <c r="H87" s="43">
        <f>G92</f>
        <v>1000000</v>
      </c>
      <c r="I87" s="43">
        <f t="shared" ref="I87:L87" si="32">H92</f>
        <v>5900000</v>
      </c>
      <c r="J87" s="43">
        <f t="shared" si="32"/>
        <v>35275000</v>
      </c>
      <c r="K87" s="43">
        <f t="shared" si="32"/>
        <v>211500000</v>
      </c>
      <c r="L87" s="43">
        <f t="shared" si="32"/>
        <v>1275094747.2101991</v>
      </c>
    </row>
    <row r="88" spans="2:12" x14ac:dyDescent="0.2">
      <c r="B88" s="1" t="s">
        <v>121</v>
      </c>
      <c r="C88" s="49"/>
      <c r="D88" s="49"/>
      <c r="E88" s="49"/>
      <c r="G88" s="43"/>
      <c r="H88" s="43">
        <f>H87*((1+$C84)^((H$15-G$15)/365))-H87</f>
        <v>5000000</v>
      </c>
      <c r="I88" s="43">
        <f>I87*((1+$C84)^((I$15-H$15)/365))-I87</f>
        <v>29500000</v>
      </c>
      <c r="J88" s="43">
        <f>J87*((1+$C84)^((J$15-I$15)/365))-J87</f>
        <v>176375000</v>
      </c>
      <c r="K88" s="43">
        <f>K87*((1+$C84)^((K$15-J$15)/365))-K87</f>
        <v>1063744747.2101991</v>
      </c>
      <c r="L88" s="43">
        <f>L87*((1+$C84)^((L$15-K$15)/365))-L87</f>
        <v>6375473736.0509949</v>
      </c>
    </row>
    <row r="89" spans="2:12" x14ac:dyDescent="0.2">
      <c r="B89" s="1" t="s">
        <v>130</v>
      </c>
      <c r="C89" s="49"/>
      <c r="D89" s="49"/>
      <c r="E89" s="49"/>
      <c r="G89" s="43"/>
      <c r="H89" s="43">
        <f>SUM(H67:H68)</f>
        <v>-100000</v>
      </c>
      <c r="I89" s="43">
        <f t="shared" ref="I89:L89" si="33">SUM(I67:I68)</f>
        <v>-125000</v>
      </c>
      <c r="J89" s="43">
        <f t="shared" si="33"/>
        <v>-150000</v>
      </c>
      <c r="K89" s="43">
        <f t="shared" si="33"/>
        <v>-150000</v>
      </c>
      <c r="L89" s="43">
        <f t="shared" si="33"/>
        <v>-1669883.8067769411</v>
      </c>
    </row>
    <row r="90" spans="2:12" x14ac:dyDescent="0.2">
      <c r="B90" s="1" t="s">
        <v>131</v>
      </c>
      <c r="C90" s="49"/>
      <c r="D90" s="49"/>
      <c r="E90" s="49"/>
      <c r="G90" s="43"/>
      <c r="H90" s="43">
        <f>-MIN(SUM(H87:H89),(1-$C85)*H80)</f>
        <v>0</v>
      </c>
      <c r="I90" s="43">
        <f>-MIN(SUM(I87:I89),(1-$C85)*I80)</f>
        <v>0</v>
      </c>
      <c r="J90" s="43">
        <f>-MIN(SUM(J87:J89),(1-$C85)*J80)</f>
        <v>0</v>
      </c>
      <c r="K90" s="43">
        <f>-MIN(SUM(K87:K89),(1-$C85)*K80)</f>
        <v>0</v>
      </c>
      <c r="L90" s="43">
        <f>-MIN(SUM(L87:L89),(1-$C85)*L80)</f>
        <v>-494727.68030171283</v>
      </c>
    </row>
    <row r="91" spans="2:12" x14ac:dyDescent="0.2">
      <c r="B91" s="1" t="s">
        <v>123</v>
      </c>
      <c r="C91" s="49"/>
      <c r="D91" s="49"/>
      <c r="E91" s="49"/>
      <c r="G91" s="43">
        <f>-MIN(G$17,0)</f>
        <v>1000000</v>
      </c>
      <c r="H91" s="43">
        <f t="shared" ref="H91:L91" si="34">-MIN(H$17,0)</f>
        <v>0</v>
      </c>
      <c r="I91" s="43">
        <f t="shared" si="34"/>
        <v>0</v>
      </c>
      <c r="J91" s="43">
        <f t="shared" si="34"/>
        <v>0</v>
      </c>
      <c r="K91" s="43">
        <f t="shared" si="34"/>
        <v>0</v>
      </c>
      <c r="L91" s="43">
        <f t="shared" si="34"/>
        <v>0</v>
      </c>
    </row>
    <row r="92" spans="2:12" x14ac:dyDescent="0.2">
      <c r="B92" s="1" t="s">
        <v>124</v>
      </c>
      <c r="C92" s="49"/>
      <c r="D92" s="49"/>
      <c r="E92" s="49"/>
      <c r="G92" s="136">
        <f>SUM(G87:G91)</f>
        <v>1000000</v>
      </c>
      <c r="H92" s="136">
        <f t="shared" ref="H92:L92" si="35">SUM(H87:H91)</f>
        <v>5900000</v>
      </c>
      <c r="I92" s="136">
        <f t="shared" si="35"/>
        <v>35275000</v>
      </c>
      <c r="J92" s="136">
        <f t="shared" si="35"/>
        <v>211500000</v>
      </c>
      <c r="K92" s="136">
        <f t="shared" si="35"/>
        <v>1275094747.2101991</v>
      </c>
      <c r="L92" s="136">
        <f t="shared" si="35"/>
        <v>7648403871.7741156</v>
      </c>
    </row>
    <row r="93" spans="2:12" x14ac:dyDescent="0.2">
      <c r="C93" s="49"/>
      <c r="D93" s="49"/>
      <c r="E93" s="49"/>
    </row>
    <row r="94" spans="2:12" x14ac:dyDescent="0.2">
      <c r="B94" s="1" t="s">
        <v>143</v>
      </c>
      <c r="C94" s="49"/>
      <c r="D94" s="49"/>
      <c r="E94" s="49"/>
      <c r="G94" s="43">
        <f>-SUM(G89:G91)*$C$3-G76</f>
        <v>0</v>
      </c>
      <c r="H94" s="43">
        <f t="shared" ref="H94:L94" si="36">-SUM(H89:H91)*$C$3-H76</f>
        <v>0</v>
      </c>
      <c r="I94" s="43">
        <f t="shared" si="36"/>
        <v>0</v>
      </c>
      <c r="J94" s="43">
        <f t="shared" si="36"/>
        <v>0</v>
      </c>
      <c r="K94" s="43">
        <f t="shared" si="36"/>
        <v>0</v>
      </c>
      <c r="L94" s="43">
        <f t="shared" si="36"/>
        <v>445254.91227154131</v>
      </c>
    </row>
    <row r="95" spans="2:12" x14ac:dyDescent="0.2">
      <c r="B95" s="1" t="s">
        <v>144</v>
      </c>
      <c r="C95" s="49"/>
      <c r="D95" s="49"/>
      <c r="E95" s="49"/>
      <c r="G95" s="43">
        <f>-SUM(G89:G91)*$C$4-G77</f>
        <v>0</v>
      </c>
      <c r="H95" s="43">
        <f t="shared" ref="H95:L95" si="37">-SUM(H89:H91)*$C$4-H77</f>
        <v>0</v>
      </c>
      <c r="I95" s="43">
        <f t="shared" si="37"/>
        <v>0</v>
      </c>
      <c r="J95" s="43">
        <f t="shared" si="37"/>
        <v>0</v>
      </c>
      <c r="K95" s="43">
        <f t="shared" si="37"/>
        <v>0</v>
      </c>
      <c r="L95" s="43">
        <f t="shared" si="37"/>
        <v>49472.768030171283</v>
      </c>
    </row>
    <row r="96" spans="2:12" x14ac:dyDescent="0.2">
      <c r="B96" s="1" t="s">
        <v>145</v>
      </c>
      <c r="C96" s="49"/>
      <c r="D96" s="49"/>
      <c r="E96" s="49"/>
      <c r="G96" s="43">
        <f t="shared" ref="G96:L96" si="38">MAX(SUM(G94:G95)/(1-$C85)*$C85,0)</f>
        <v>0</v>
      </c>
      <c r="H96" s="43">
        <f t="shared" si="38"/>
        <v>0</v>
      </c>
      <c r="I96" s="43">
        <f t="shared" si="38"/>
        <v>0</v>
      </c>
      <c r="J96" s="43">
        <f t="shared" si="38"/>
        <v>0</v>
      </c>
      <c r="K96" s="43">
        <f t="shared" si="38"/>
        <v>0</v>
      </c>
      <c r="L96" s="43">
        <f t="shared" si="38"/>
        <v>329818.45353447506</v>
      </c>
    </row>
    <row r="97" spans="2:12" x14ac:dyDescent="0.2">
      <c r="C97" s="49"/>
      <c r="D97" s="49"/>
      <c r="E97" s="49"/>
    </row>
    <row r="98" spans="2:12" x14ac:dyDescent="0.2">
      <c r="B98" s="1" t="s">
        <v>135</v>
      </c>
      <c r="C98" s="193">
        <f>XIRR(G98:L98,$G$15:$L$15)</f>
        <v>0.25208275914192202</v>
      </c>
      <c r="D98" s="193"/>
      <c r="E98" s="193"/>
      <c r="G98" s="43">
        <f>G76+G94</f>
        <v>-900000</v>
      </c>
      <c r="H98" s="43">
        <f t="shared" ref="H98:L100" si="39">H76+H94</f>
        <v>90000</v>
      </c>
      <c r="I98" s="43">
        <f t="shared" si="39"/>
        <v>112500</v>
      </c>
      <c r="J98" s="43">
        <f t="shared" si="39"/>
        <v>135000</v>
      </c>
      <c r="K98" s="43">
        <f t="shared" si="39"/>
        <v>135000</v>
      </c>
      <c r="L98" s="43">
        <f t="shared" si="39"/>
        <v>1948150.3383707884</v>
      </c>
    </row>
    <row r="99" spans="2:12" x14ac:dyDescent="0.2">
      <c r="B99" s="1" t="s">
        <v>136</v>
      </c>
      <c r="C99" s="193">
        <f>XIRR(G99:L99,$G$15:$L$15)</f>
        <v>0.25208275914192202</v>
      </c>
      <c r="D99" s="193"/>
      <c r="E99" s="193"/>
      <c r="G99" s="43">
        <f>G77+G95</f>
        <v>-100000</v>
      </c>
      <c r="H99" s="43">
        <f t="shared" si="39"/>
        <v>10000</v>
      </c>
      <c r="I99" s="43">
        <f t="shared" si="39"/>
        <v>12500</v>
      </c>
      <c r="J99" s="43">
        <f t="shared" si="39"/>
        <v>15000</v>
      </c>
      <c r="K99" s="43">
        <f t="shared" si="39"/>
        <v>15000</v>
      </c>
      <c r="L99" s="43">
        <f t="shared" si="39"/>
        <v>216461.14870786539</v>
      </c>
    </row>
    <row r="100" spans="2:12" x14ac:dyDescent="0.2">
      <c r="B100" s="1" t="s">
        <v>137</v>
      </c>
      <c r="G100" s="43">
        <f>G78+G96</f>
        <v>0</v>
      </c>
      <c r="H100" s="43">
        <f t="shared" si="39"/>
        <v>0</v>
      </c>
      <c r="I100" s="43">
        <f t="shared" si="39"/>
        <v>0</v>
      </c>
      <c r="J100" s="43">
        <f t="shared" si="39"/>
        <v>0</v>
      </c>
      <c r="K100" s="43">
        <f t="shared" si="39"/>
        <v>0</v>
      </c>
      <c r="L100" s="43">
        <f t="shared" si="39"/>
        <v>485388.51292134565</v>
      </c>
    </row>
    <row r="102" spans="2:12" x14ac:dyDescent="0.2">
      <c r="B102" s="1" t="s">
        <v>128</v>
      </c>
      <c r="G102" s="43">
        <f>G$17-SUM(G98:G100)</f>
        <v>0</v>
      </c>
      <c r="H102" s="43">
        <f t="shared" ref="H102:L102" si="40">H$17-SUM(H98:H100)</f>
        <v>0</v>
      </c>
      <c r="I102" s="43">
        <f t="shared" si="40"/>
        <v>0</v>
      </c>
      <c r="J102" s="43">
        <f t="shared" si="40"/>
        <v>0</v>
      </c>
      <c r="K102" s="43">
        <f t="shared" si="40"/>
        <v>0</v>
      </c>
      <c r="L102" s="43">
        <f t="shared" si="40"/>
        <v>0</v>
      </c>
    </row>
    <row r="104" spans="2:12" x14ac:dyDescent="0.2">
      <c r="B104" s="44" t="s">
        <v>146</v>
      </c>
      <c r="C104" s="44"/>
      <c r="D104" s="195"/>
      <c r="E104" s="195"/>
      <c r="F104" s="44"/>
      <c r="G104" s="196">
        <f>G98</f>
        <v>-900000</v>
      </c>
      <c r="H104" s="196">
        <f t="shared" ref="H104:L104" si="41">H98</f>
        <v>90000</v>
      </c>
      <c r="I104" s="196">
        <f t="shared" si="41"/>
        <v>112500</v>
      </c>
      <c r="J104" s="196">
        <f t="shared" si="41"/>
        <v>135000</v>
      </c>
      <c r="K104" s="196">
        <f t="shared" si="41"/>
        <v>135000</v>
      </c>
      <c r="L104" s="196">
        <f t="shared" si="41"/>
        <v>1948150.3383707884</v>
      </c>
    </row>
    <row r="105" spans="2:12" x14ac:dyDescent="0.2">
      <c r="B105" s="1" t="s">
        <v>61</v>
      </c>
      <c r="C105" s="188">
        <f>XIRR(G104:L104,$G$15:$L$15)</f>
        <v>0.25208275914192202</v>
      </c>
      <c r="D105" s="188"/>
      <c r="E105" s="188"/>
      <c r="G105" s="43"/>
      <c r="H105" s="43"/>
      <c r="I105" s="43"/>
      <c r="J105" s="43"/>
      <c r="K105" s="43"/>
      <c r="L105" s="43"/>
    </row>
    <row r="106" spans="2:12" x14ac:dyDescent="0.2">
      <c r="B106" s="1" t="s">
        <v>63</v>
      </c>
      <c r="C106" s="144">
        <f>-SUMIF(G104:L104,"&gt;0")/SUMIF(G104:L104,"&lt;0")</f>
        <v>2.6896114870786536</v>
      </c>
      <c r="D106" s="188"/>
      <c r="E106" s="188"/>
      <c r="G106" s="43"/>
      <c r="H106" s="43"/>
      <c r="I106" s="43"/>
      <c r="J106" s="43"/>
      <c r="K106" s="43"/>
      <c r="L106" s="43"/>
    </row>
    <row r="107" spans="2:12" x14ac:dyDescent="0.2">
      <c r="B107" s="1" t="s">
        <v>62</v>
      </c>
      <c r="C107" s="43">
        <f>SUM(G104:L104)</f>
        <v>1520650.3383707884</v>
      </c>
      <c r="D107" s="188"/>
      <c r="E107" s="188"/>
      <c r="G107" s="43"/>
      <c r="H107" s="43"/>
      <c r="I107" s="43"/>
      <c r="J107" s="43"/>
      <c r="K107" s="43"/>
      <c r="L107" s="43"/>
    </row>
    <row r="108" spans="2:12" x14ac:dyDescent="0.2">
      <c r="C108" s="188"/>
      <c r="D108" s="188"/>
      <c r="E108" s="188"/>
      <c r="G108" s="43"/>
      <c r="H108" s="43"/>
      <c r="I108" s="43"/>
      <c r="J108" s="43"/>
      <c r="K108" s="43"/>
      <c r="L108" s="43"/>
    </row>
    <row r="109" spans="2:12" x14ac:dyDescent="0.2">
      <c r="B109" s="44" t="s">
        <v>147</v>
      </c>
      <c r="C109" s="44"/>
      <c r="D109" s="195"/>
      <c r="E109" s="195"/>
      <c r="F109" s="44"/>
      <c r="G109" s="196">
        <f>SUM(G99:G100)</f>
        <v>-100000</v>
      </c>
      <c r="H109" s="196">
        <f t="shared" ref="H109:L109" si="42">SUM(H99:H100)</f>
        <v>10000</v>
      </c>
      <c r="I109" s="196">
        <f t="shared" si="42"/>
        <v>12500</v>
      </c>
      <c r="J109" s="196">
        <f t="shared" si="42"/>
        <v>15000</v>
      </c>
      <c r="K109" s="196">
        <f t="shared" si="42"/>
        <v>15000</v>
      </c>
      <c r="L109" s="196">
        <f t="shared" si="42"/>
        <v>701849.66162921104</v>
      </c>
    </row>
    <row r="110" spans="2:12" x14ac:dyDescent="0.2">
      <c r="B110" s="1" t="s">
        <v>61</v>
      </c>
      <c r="C110" s="188">
        <f>XIRR(G109:L109,$G$15:$L$15)</f>
        <v>0.53816561102867133</v>
      </c>
    </row>
    <row r="111" spans="2:12" x14ac:dyDescent="0.2">
      <c r="B111" s="1" t="s">
        <v>63</v>
      </c>
      <c r="C111" s="144">
        <f>-SUMIF(G109:L109,"&gt;0")/SUMIF(G109:L109,"&lt;0")</f>
        <v>7.54349661629211</v>
      </c>
    </row>
    <row r="112" spans="2:12" x14ac:dyDescent="0.2">
      <c r="B112" s="1" t="s">
        <v>62</v>
      </c>
      <c r="C112" s="43">
        <f>SUM(G109:L109)</f>
        <v>654349.66162921104</v>
      </c>
    </row>
    <row r="114" spans="2:3" x14ac:dyDescent="0.2">
      <c r="B114" s="49" t="s">
        <v>125</v>
      </c>
      <c r="C114" s="176" t="str">
        <f>IF(SUM(G17:L17)=SUM(G104:L104,G109:L109),"Ok","Check")</f>
        <v>Ok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AC0-EC59-4A45-9834-0A3D723B6EC2}">
  <sheetPr>
    <tabColor rgb="FF00B0F0"/>
  </sheetPr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79766-3D62-4372-A7E7-69A545BA93DE}">
  <dimension ref="B1:G29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2" width="20.5" style="1" bestFit="1" customWidth="1"/>
    <col min="3" max="3" width="18.1640625" style="1" customWidth="1"/>
    <col min="4" max="4" width="10.33203125" style="1" bestFit="1" customWidth="1"/>
    <col min="5" max="5" width="12.6640625" style="1" bestFit="1" customWidth="1"/>
    <col min="6" max="6" width="10.1640625" style="1" bestFit="1" customWidth="1"/>
    <col min="7" max="16384" width="9.1640625" style="1"/>
  </cols>
  <sheetData>
    <row r="1" spans="2:7" ht="10" customHeight="1" x14ac:dyDescent="0.2"/>
    <row r="2" spans="2:7" x14ac:dyDescent="0.2">
      <c r="B2" s="17" t="s">
        <v>94</v>
      </c>
      <c r="C2" s="17"/>
      <c r="G2" s="17"/>
    </row>
    <row r="3" spans="2:7" x14ac:dyDescent="0.2">
      <c r="B3" s="2"/>
      <c r="C3" s="2"/>
      <c r="D3" s="2"/>
      <c r="E3" s="2"/>
    </row>
    <row r="4" spans="2:7" ht="15" thickBot="1" x14ac:dyDescent="0.25">
      <c r="B4" s="145" t="s">
        <v>95</v>
      </c>
      <c r="C4" s="146"/>
      <c r="D4" s="146"/>
      <c r="E4" s="146"/>
    </row>
    <row r="5" spans="2:7" ht="15" thickTop="1" x14ac:dyDescent="0.2"/>
    <row r="6" spans="2:7" x14ac:dyDescent="0.2">
      <c r="B6" s="1" t="s">
        <v>96</v>
      </c>
      <c r="E6" s="117">
        <v>1000000</v>
      </c>
    </row>
    <row r="7" spans="2:7" x14ac:dyDescent="0.2">
      <c r="B7" s="4" t="s">
        <v>97</v>
      </c>
      <c r="C7" s="4"/>
      <c r="D7" s="4"/>
      <c r="E7" s="147">
        <f>SUM(E6)</f>
        <v>1000000</v>
      </c>
    </row>
    <row r="9" spans="2:7" x14ac:dyDescent="0.2">
      <c r="B9" s="17" t="s">
        <v>98</v>
      </c>
      <c r="C9" s="17"/>
      <c r="D9" s="17"/>
      <c r="E9" s="148">
        <v>1500000</v>
      </c>
    </row>
    <row r="10" spans="2:7" x14ac:dyDescent="0.2">
      <c r="E10" s="43"/>
    </row>
    <row r="11" spans="2:7" x14ac:dyDescent="0.2">
      <c r="B11" s="17" t="s">
        <v>99</v>
      </c>
      <c r="C11" s="17"/>
      <c r="D11" s="17"/>
      <c r="E11" s="115">
        <v>10000000</v>
      </c>
    </row>
    <row r="13" spans="2:7" x14ac:dyDescent="0.2">
      <c r="B13" s="1" t="s">
        <v>100</v>
      </c>
      <c r="E13" s="117">
        <f>E26</f>
        <v>0</v>
      </c>
    </row>
    <row r="14" spans="2:7" x14ac:dyDescent="0.2">
      <c r="B14" s="4" t="s">
        <v>101</v>
      </c>
      <c r="C14" s="4"/>
      <c r="D14" s="4"/>
      <c r="E14" s="147">
        <f>SUM(E13)</f>
        <v>0</v>
      </c>
    </row>
    <row r="16" spans="2:7" x14ac:dyDescent="0.2">
      <c r="B16" s="47" t="s">
        <v>102</v>
      </c>
      <c r="C16" s="47"/>
      <c r="D16" s="47"/>
      <c r="E16" s="149">
        <f>E7+E9+E11+E14</f>
        <v>12500000</v>
      </c>
    </row>
    <row r="18" spans="2:5" x14ac:dyDescent="0.2">
      <c r="B18" s="17" t="s">
        <v>103</v>
      </c>
      <c r="C18" s="17"/>
      <c r="D18" s="17"/>
      <c r="E18" s="115">
        <v>300000</v>
      </c>
    </row>
    <row r="20" spans="2:5" x14ac:dyDescent="0.2">
      <c r="B20" s="150" t="s">
        <v>104</v>
      </c>
      <c r="C20" s="150"/>
      <c r="D20" s="150"/>
      <c r="E20" s="151">
        <f>E16+E18</f>
        <v>12800000</v>
      </c>
    </row>
    <row r="22" spans="2:5" x14ac:dyDescent="0.2">
      <c r="B22" s="1" t="s">
        <v>105</v>
      </c>
      <c r="E22" s="152">
        <f>E20</f>
        <v>12800000</v>
      </c>
    </row>
    <row r="23" spans="2:5" x14ac:dyDescent="0.2">
      <c r="B23" s="1" t="s">
        <v>29</v>
      </c>
      <c r="D23" s="153"/>
      <c r="E23" s="154">
        <f>D23*$E$22</f>
        <v>0</v>
      </c>
    </row>
    <row r="24" spans="2:5" x14ac:dyDescent="0.2">
      <c r="B24" s="1" t="s">
        <v>30</v>
      </c>
      <c r="D24" s="155">
        <f>1-D23</f>
        <v>1</v>
      </c>
      <c r="E24" s="43">
        <f>D24*$E$22</f>
        <v>12800000</v>
      </c>
    </row>
    <row r="26" spans="2:5" x14ac:dyDescent="0.2">
      <c r="B26" s="1" t="s">
        <v>100</v>
      </c>
      <c r="D26" s="156"/>
      <c r="E26" s="43">
        <f>D26*(E6+E9+E11)</f>
        <v>0</v>
      </c>
    </row>
    <row r="28" spans="2:5" ht="15" thickBot="1" x14ac:dyDescent="0.25">
      <c r="B28" s="105" t="s">
        <v>36</v>
      </c>
      <c r="C28" s="105"/>
      <c r="D28" s="157">
        <f>E28/E22</f>
        <v>0</v>
      </c>
      <c r="E28" s="158">
        <f>E23-E26</f>
        <v>0</v>
      </c>
    </row>
    <row r="29" spans="2:5" ht="15" thickTop="1" x14ac:dyDescent="0.2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824E7-2034-4EEB-86CE-5C63B8E35366}">
  <dimension ref="B1:G29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2" width="20.5" style="1" bestFit="1" customWidth="1"/>
    <col min="3" max="3" width="18.1640625" style="1" customWidth="1"/>
    <col min="4" max="4" width="10.33203125" style="1" bestFit="1" customWidth="1"/>
    <col min="5" max="5" width="12.6640625" style="1" bestFit="1" customWidth="1"/>
    <col min="6" max="6" width="10.1640625" style="1" bestFit="1" customWidth="1"/>
    <col min="7" max="16384" width="9.1640625" style="1"/>
  </cols>
  <sheetData>
    <row r="1" spans="2:7" ht="10" customHeight="1" x14ac:dyDescent="0.2"/>
    <row r="2" spans="2:7" x14ac:dyDescent="0.2">
      <c r="B2" s="17" t="s">
        <v>94</v>
      </c>
      <c r="C2" s="17"/>
      <c r="G2" s="17"/>
    </row>
    <row r="3" spans="2:7" x14ac:dyDescent="0.2">
      <c r="B3" s="2"/>
      <c r="C3" s="2"/>
      <c r="D3" s="2"/>
      <c r="E3" s="2"/>
    </row>
    <row r="4" spans="2:7" ht="15" thickBot="1" x14ac:dyDescent="0.25">
      <c r="B4" s="145" t="s">
        <v>95</v>
      </c>
      <c r="C4" s="146"/>
      <c r="D4" s="146"/>
      <c r="E4" s="146"/>
    </row>
    <row r="5" spans="2:7" ht="15" thickTop="1" x14ac:dyDescent="0.2"/>
    <row r="6" spans="2:7" x14ac:dyDescent="0.2">
      <c r="B6" s="1" t="s">
        <v>96</v>
      </c>
      <c r="E6" s="117">
        <v>1000000</v>
      </c>
    </row>
    <row r="7" spans="2:7" x14ac:dyDescent="0.2">
      <c r="B7" s="4" t="s">
        <v>97</v>
      </c>
      <c r="C7" s="4"/>
      <c r="D7" s="4"/>
      <c r="E7" s="147">
        <f>SUM(E6)</f>
        <v>1000000</v>
      </c>
    </row>
    <row r="9" spans="2:7" x14ac:dyDescent="0.2">
      <c r="B9" s="17" t="s">
        <v>98</v>
      </c>
      <c r="C9" s="17"/>
      <c r="D9" s="17"/>
      <c r="E9" s="148">
        <v>1500000</v>
      </c>
    </row>
    <row r="10" spans="2:7" x14ac:dyDescent="0.2">
      <c r="E10" s="43"/>
    </row>
    <row r="11" spans="2:7" x14ac:dyDescent="0.2">
      <c r="B11" s="17" t="s">
        <v>99</v>
      </c>
      <c r="C11" s="17"/>
      <c r="D11" s="17"/>
      <c r="E11" s="115">
        <v>10000000</v>
      </c>
    </row>
    <row r="13" spans="2:7" x14ac:dyDescent="0.2">
      <c r="B13" s="1" t="s">
        <v>100</v>
      </c>
      <c r="E13" s="117">
        <f>E26</f>
        <v>500000</v>
      </c>
    </row>
    <row r="14" spans="2:7" x14ac:dyDescent="0.2">
      <c r="B14" s="4" t="s">
        <v>101</v>
      </c>
      <c r="C14" s="4"/>
      <c r="D14" s="4"/>
      <c r="E14" s="147">
        <f>SUM(E13)</f>
        <v>500000</v>
      </c>
    </row>
    <row r="16" spans="2:7" x14ac:dyDescent="0.2">
      <c r="B16" s="47" t="s">
        <v>102</v>
      </c>
      <c r="C16" s="47"/>
      <c r="D16" s="47"/>
      <c r="E16" s="149">
        <f>E7+E9+E11+E14</f>
        <v>13000000</v>
      </c>
    </row>
    <row r="18" spans="2:5" x14ac:dyDescent="0.2">
      <c r="B18" s="17" t="s">
        <v>103</v>
      </c>
      <c r="C18" s="17"/>
      <c r="D18" s="17"/>
      <c r="E18" s="115">
        <v>300000</v>
      </c>
    </row>
    <row r="20" spans="2:5" x14ac:dyDescent="0.2">
      <c r="B20" s="150" t="s">
        <v>104</v>
      </c>
      <c r="C20" s="150"/>
      <c r="D20" s="150"/>
      <c r="E20" s="151">
        <f>E16+E18</f>
        <v>13300000</v>
      </c>
    </row>
    <row r="22" spans="2:5" x14ac:dyDescent="0.2">
      <c r="B22" s="1" t="s">
        <v>105</v>
      </c>
      <c r="E22" s="152">
        <f>E20</f>
        <v>13300000</v>
      </c>
    </row>
    <row r="23" spans="2:5" x14ac:dyDescent="0.2">
      <c r="B23" s="1" t="s">
        <v>29</v>
      </c>
      <c r="D23" s="159">
        <v>0.05</v>
      </c>
      <c r="E23" s="43">
        <f>D23*$E$22</f>
        <v>665000</v>
      </c>
    </row>
    <row r="24" spans="2:5" x14ac:dyDescent="0.2">
      <c r="B24" s="1" t="s">
        <v>30</v>
      </c>
      <c r="D24" s="160">
        <f>1-D23</f>
        <v>0.95</v>
      </c>
      <c r="E24" s="43">
        <f>D24*$E$22</f>
        <v>12635000</v>
      </c>
    </row>
    <row r="26" spans="2:5" x14ac:dyDescent="0.2">
      <c r="B26" s="1" t="s">
        <v>100</v>
      </c>
      <c r="D26" s="159">
        <v>0.04</v>
      </c>
      <c r="E26" s="43">
        <f>D26*(E6+E9+E11)</f>
        <v>500000</v>
      </c>
    </row>
    <row r="27" spans="2:5" x14ac:dyDescent="0.2">
      <c r="D27" s="161"/>
    </row>
    <row r="28" spans="2:5" ht="15" thickBot="1" x14ac:dyDescent="0.25">
      <c r="B28" s="105" t="s">
        <v>36</v>
      </c>
      <c r="C28" s="105"/>
      <c r="D28" s="157">
        <f>E28/E22</f>
        <v>1.2406015037593985E-2</v>
      </c>
      <c r="E28" s="158">
        <f>E23-E26</f>
        <v>165000</v>
      </c>
    </row>
    <row r="29" spans="2:5" ht="15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B680-DF55-49C4-BB24-52B9D098D625}">
  <dimension ref="B1:BE32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2" width="16.5" style="1" bestFit="1" customWidth="1"/>
    <col min="3" max="3" width="9.1640625" style="1"/>
    <col min="4" max="17" width="13.33203125" style="1" customWidth="1"/>
    <col min="18" max="16384" width="9.1640625" style="1"/>
  </cols>
  <sheetData>
    <row r="1" spans="2:17" ht="10" customHeight="1" x14ac:dyDescent="0.2"/>
    <row r="2" spans="2:17" ht="16.5" customHeight="1" x14ac:dyDescent="0.2">
      <c r="B2" s="17" t="s">
        <v>5</v>
      </c>
    </row>
    <row r="3" spans="2:17" ht="16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x14ac:dyDescent="0.2">
      <c r="B4" s="1" t="s">
        <v>8</v>
      </c>
      <c r="D4" s="172"/>
      <c r="E4" s="169"/>
      <c r="F4" s="172"/>
      <c r="G4" s="171"/>
    </row>
    <row r="5" spans="2:17" x14ac:dyDescent="0.2">
      <c r="D5" s="170"/>
      <c r="E5" s="171"/>
      <c r="F5" s="171"/>
      <c r="G5" s="171"/>
    </row>
    <row r="6" spans="2:17" x14ac:dyDescent="0.2">
      <c r="B6" s="1" t="s">
        <v>4</v>
      </c>
      <c r="D6" s="172"/>
      <c r="E6" s="171"/>
      <c r="F6" s="171"/>
      <c r="G6" s="171"/>
    </row>
    <row r="7" spans="2:17" x14ac:dyDescent="0.2">
      <c r="D7" s="170"/>
      <c r="E7" s="171"/>
      <c r="F7" s="171"/>
      <c r="G7" s="171"/>
    </row>
    <row r="8" spans="2:17" x14ac:dyDescent="0.2">
      <c r="B8" s="1" t="s">
        <v>3</v>
      </c>
      <c r="D8" s="172"/>
      <c r="E8" s="171"/>
      <c r="F8" s="171"/>
      <c r="G8" s="171"/>
    </row>
    <row r="9" spans="2:17" x14ac:dyDescent="0.2">
      <c r="D9" s="171"/>
      <c r="E9" s="171"/>
      <c r="F9" s="171"/>
      <c r="G9" s="171"/>
    </row>
    <row r="12" spans="2:17" x14ac:dyDescent="0.2">
      <c r="B12" s="17" t="s">
        <v>6</v>
      </c>
    </row>
    <row r="13" spans="2:17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x14ac:dyDescent="0.2">
      <c r="B14" s="1" t="s">
        <v>7</v>
      </c>
      <c r="D14" s="172"/>
      <c r="E14" s="171"/>
      <c r="F14" s="171"/>
      <c r="G14" s="171"/>
    </row>
    <row r="15" spans="2:17" x14ac:dyDescent="0.2">
      <c r="D15" s="171"/>
      <c r="E15" s="171"/>
      <c r="F15" s="171"/>
      <c r="G15" s="171"/>
    </row>
    <row r="16" spans="2:17" x14ac:dyDescent="0.2">
      <c r="B16" s="1" t="s">
        <v>9</v>
      </c>
      <c r="D16" s="172"/>
      <c r="E16" s="171"/>
      <c r="F16" s="171"/>
      <c r="G16" s="171"/>
    </row>
    <row r="17" spans="2:57" x14ac:dyDescent="0.2">
      <c r="D17" s="171"/>
      <c r="E17" s="171"/>
      <c r="F17" s="171"/>
      <c r="G17" s="171"/>
    </row>
    <row r="18" spans="2:57" x14ac:dyDescent="0.2">
      <c r="D18" s="171"/>
      <c r="E18" s="171"/>
      <c r="F18" s="171"/>
      <c r="G18" s="171"/>
    </row>
    <row r="20" spans="2:57" x14ac:dyDescent="0.2">
      <c r="B20" s="17" t="s">
        <v>10</v>
      </c>
    </row>
    <row r="21" spans="2:57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57" x14ac:dyDescent="0.2">
      <c r="B22" s="1" t="s">
        <v>11</v>
      </c>
      <c r="D22" s="164">
        <v>0</v>
      </c>
      <c r="E22" s="164">
        <v>1</v>
      </c>
      <c r="F22" s="164">
        <v>1</v>
      </c>
      <c r="G22" s="164">
        <v>1</v>
      </c>
      <c r="H22" s="164">
        <v>1</v>
      </c>
      <c r="I22" s="164">
        <v>1</v>
      </c>
      <c r="J22" s="164">
        <v>1</v>
      </c>
      <c r="K22" s="164">
        <v>1</v>
      </c>
      <c r="L22" s="164">
        <v>1</v>
      </c>
      <c r="M22" s="164">
        <v>1</v>
      </c>
      <c r="N22" s="164">
        <v>1</v>
      </c>
      <c r="O22" s="164">
        <v>1</v>
      </c>
      <c r="P22" s="164">
        <v>1</v>
      </c>
      <c r="Q22" s="28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2:57" x14ac:dyDescent="0.2">
      <c r="B23" s="1" t="s">
        <v>12</v>
      </c>
      <c r="D23" s="164">
        <v>0</v>
      </c>
      <c r="E23" s="164">
        <v>1</v>
      </c>
      <c r="F23" s="164">
        <v>1</v>
      </c>
      <c r="G23" s="164">
        <v>1</v>
      </c>
      <c r="H23" s="28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2:57" x14ac:dyDescent="0.2">
      <c r="B24" s="1" t="s">
        <v>13</v>
      </c>
      <c r="D24" s="164">
        <v>0</v>
      </c>
      <c r="E24" s="30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</row>
    <row r="25" spans="2:57" x14ac:dyDescent="0.2">
      <c r="B25" s="1" t="s">
        <v>14</v>
      </c>
      <c r="D25" s="167">
        <v>44196</v>
      </c>
      <c r="E25" s="11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2:57" x14ac:dyDescent="0.2">
      <c r="D26" s="3"/>
      <c r="E26" s="166"/>
    </row>
    <row r="29" spans="2:57" x14ac:dyDescent="0.2"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2:57" x14ac:dyDescent="0.2"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2:57" x14ac:dyDescent="0.2"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2:57" x14ac:dyDescent="0.2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B105-D60C-436A-B173-D3E0ED09BFA4}">
  <dimension ref="B1:Q32"/>
  <sheetViews>
    <sheetView zoomScale="150" zoomScaleNormal="150" workbookViewId="0"/>
  </sheetViews>
  <sheetFormatPr baseColWidth="10" defaultColWidth="9.1640625" defaultRowHeight="14" x14ac:dyDescent="0.2"/>
  <cols>
    <col min="1" max="1" width="2.1640625" style="1" customWidth="1"/>
    <col min="2" max="2" width="16.5" style="1" bestFit="1" customWidth="1"/>
    <col min="3" max="3" width="9.1640625" style="1"/>
    <col min="4" max="17" width="13.33203125" style="1" customWidth="1"/>
    <col min="18" max="16384" width="9.1640625" style="1"/>
  </cols>
  <sheetData>
    <row r="1" spans="2:17" ht="10" customHeight="1" x14ac:dyDescent="0.2"/>
    <row r="2" spans="2:17" ht="16.5" customHeight="1" x14ac:dyDescent="0.2">
      <c r="B2" s="17" t="s">
        <v>5</v>
      </c>
    </row>
    <row r="3" spans="2:17" ht="16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x14ac:dyDescent="0.2">
      <c r="B4" s="1" t="s">
        <v>8</v>
      </c>
      <c r="D4" s="5">
        <v>2</v>
      </c>
      <c r="F4" s="5">
        <v>3</v>
      </c>
    </row>
    <row r="5" spans="2:17" x14ac:dyDescent="0.2">
      <c r="D5" s="2"/>
    </row>
    <row r="6" spans="2:17" x14ac:dyDescent="0.2">
      <c r="B6" s="1" t="s">
        <v>4</v>
      </c>
      <c r="D6" s="6">
        <f>D4*F4</f>
        <v>6</v>
      </c>
    </row>
    <row r="7" spans="2:17" x14ac:dyDescent="0.2">
      <c r="D7" s="2"/>
    </row>
    <row r="8" spans="2:17" x14ac:dyDescent="0.2">
      <c r="B8" s="1" t="s">
        <v>3</v>
      </c>
      <c r="D8" s="7">
        <f>Cover!B25</f>
        <v>0</v>
      </c>
    </row>
    <row r="12" spans="2:17" x14ac:dyDescent="0.2">
      <c r="B12" s="17" t="s">
        <v>6</v>
      </c>
    </row>
    <row r="13" spans="2:17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x14ac:dyDescent="0.2">
      <c r="B14" s="1" t="s">
        <v>7</v>
      </c>
      <c r="D14" s="8">
        <v>2</v>
      </c>
    </row>
    <row r="16" spans="2:17" x14ac:dyDescent="0.2">
      <c r="B16" s="1" t="s">
        <v>9</v>
      </c>
      <c r="D16" s="10">
        <v>2</v>
      </c>
    </row>
    <row r="20" spans="2:17" x14ac:dyDescent="0.2">
      <c r="B20" s="17" t="s">
        <v>10</v>
      </c>
    </row>
    <row r="21" spans="2:17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2">
      <c r="B22" s="1" t="s">
        <v>11</v>
      </c>
      <c r="D22" s="12">
        <v>0</v>
      </c>
      <c r="E22" s="12">
        <v>1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1</v>
      </c>
      <c r="L22" s="12">
        <v>1</v>
      </c>
      <c r="M22" s="12">
        <v>1</v>
      </c>
      <c r="N22" s="12">
        <v>1</v>
      </c>
      <c r="O22" s="12">
        <v>1</v>
      </c>
      <c r="P22" s="12">
        <v>1</v>
      </c>
      <c r="Q22" s="16">
        <f>E22+1</f>
        <v>2</v>
      </c>
    </row>
    <row r="23" spans="2:17" x14ac:dyDescent="0.2">
      <c r="B23" s="1" t="s">
        <v>12</v>
      </c>
      <c r="D23" s="23">
        <v>0</v>
      </c>
      <c r="E23" s="23">
        <v>1</v>
      </c>
      <c r="F23" s="23">
        <v>1</v>
      </c>
      <c r="G23" s="23">
        <v>1</v>
      </c>
      <c r="H23" s="15">
        <f>E23+1</f>
        <v>2</v>
      </c>
      <c r="I23" s="13">
        <f t="shared" ref="I23:Q23" si="0">F23+1</f>
        <v>2</v>
      </c>
      <c r="J23" s="13">
        <f t="shared" si="0"/>
        <v>2</v>
      </c>
      <c r="K23" s="13">
        <f t="shared" si="0"/>
        <v>3</v>
      </c>
      <c r="L23" s="13">
        <f t="shared" si="0"/>
        <v>3</v>
      </c>
      <c r="M23" s="13">
        <f t="shared" si="0"/>
        <v>3</v>
      </c>
      <c r="N23" s="13">
        <f t="shared" si="0"/>
        <v>4</v>
      </c>
      <c r="O23" s="13">
        <f t="shared" si="0"/>
        <v>4</v>
      </c>
      <c r="P23" s="13">
        <f t="shared" si="0"/>
        <v>4</v>
      </c>
      <c r="Q23" s="13">
        <f t="shared" si="0"/>
        <v>5</v>
      </c>
    </row>
    <row r="24" spans="2:17" x14ac:dyDescent="0.2">
      <c r="B24" s="1" t="s">
        <v>13</v>
      </c>
      <c r="D24" s="24">
        <v>0</v>
      </c>
      <c r="E24" s="31">
        <f>D24+1</f>
        <v>1</v>
      </c>
      <c r="F24" s="14">
        <f t="shared" ref="F24:Q24" si="1">E24+1</f>
        <v>2</v>
      </c>
      <c r="G24" s="14">
        <f t="shared" si="1"/>
        <v>3</v>
      </c>
      <c r="H24" s="14">
        <f>G24+1</f>
        <v>4</v>
      </c>
      <c r="I24" s="14">
        <f t="shared" si="1"/>
        <v>5</v>
      </c>
      <c r="J24" s="14">
        <f t="shared" si="1"/>
        <v>6</v>
      </c>
      <c r="K24" s="14">
        <f t="shared" si="1"/>
        <v>7</v>
      </c>
      <c r="L24" s="14">
        <f t="shared" si="1"/>
        <v>8</v>
      </c>
      <c r="M24" s="14">
        <f t="shared" si="1"/>
        <v>9</v>
      </c>
      <c r="N24" s="14">
        <f t="shared" si="1"/>
        <v>10</v>
      </c>
      <c r="O24" s="14">
        <f t="shared" si="1"/>
        <v>11</v>
      </c>
      <c r="P24" s="14">
        <f t="shared" si="1"/>
        <v>12</v>
      </c>
      <c r="Q24" s="14">
        <f t="shared" si="1"/>
        <v>13</v>
      </c>
    </row>
    <row r="25" spans="2:17" x14ac:dyDescent="0.2">
      <c r="B25" s="1" t="s">
        <v>14</v>
      </c>
      <c r="D25" s="18">
        <v>44196</v>
      </c>
      <c r="E25" s="11">
        <f>EOMONTH(D25,1)</f>
        <v>44227</v>
      </c>
      <c r="F25" s="3">
        <f t="shared" ref="F25:Q25" si="2">EOMONTH(E25,1)</f>
        <v>44255</v>
      </c>
      <c r="G25" s="3">
        <f t="shared" si="2"/>
        <v>44286</v>
      </c>
      <c r="H25" s="3">
        <f t="shared" si="2"/>
        <v>44316</v>
      </c>
      <c r="I25" s="3">
        <f t="shared" si="2"/>
        <v>44347</v>
      </c>
      <c r="J25" s="3">
        <f t="shared" si="2"/>
        <v>44377</v>
      </c>
      <c r="K25" s="3">
        <f t="shared" si="2"/>
        <v>44408</v>
      </c>
      <c r="L25" s="3">
        <f t="shared" si="2"/>
        <v>44439</v>
      </c>
      <c r="M25" s="3">
        <f t="shared" si="2"/>
        <v>44469</v>
      </c>
      <c r="N25" s="3">
        <f t="shared" si="2"/>
        <v>44500</v>
      </c>
      <c r="O25" s="3">
        <f t="shared" si="2"/>
        <v>44530</v>
      </c>
      <c r="P25" s="3">
        <f t="shared" si="2"/>
        <v>44561</v>
      </c>
      <c r="Q25" s="3">
        <f t="shared" si="2"/>
        <v>44592</v>
      </c>
    </row>
    <row r="26" spans="2:17" x14ac:dyDescent="0.2">
      <c r="D26" s="3"/>
    </row>
    <row r="29" spans="2:17" x14ac:dyDescent="0.2"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2:17" x14ac:dyDescent="0.2"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2:17" x14ac:dyDescent="0.2"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2:17" x14ac:dyDescent="0.2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6236-8BE8-4E0B-8813-58700B8D22FA}">
  <sheetPr>
    <tabColor rgb="FF00B0F0"/>
  </sheetPr>
  <dimension ref="A1"/>
  <sheetViews>
    <sheetView showGridLines="0"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16384" width="9.1640625" style="1"/>
  </cols>
  <sheetData>
    <row r="1" ht="10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B0C2-2780-45C9-A78C-CE92E5B04F4B}">
  <dimension ref="B1:P19"/>
  <sheetViews>
    <sheetView zoomScale="150" zoomScaleNormal="150" workbookViewId="0"/>
  </sheetViews>
  <sheetFormatPr baseColWidth="10" defaultColWidth="8.6640625" defaultRowHeight="15" x14ac:dyDescent="0.2"/>
  <cols>
    <col min="1" max="1" width="2.1640625" style="1" customWidth="1"/>
    <col min="2" max="2" width="15.6640625" style="1" bestFit="1" customWidth="1"/>
    <col min="3" max="5" width="8.6640625" style="1"/>
    <col min="6" max="11" width="10.5" style="1" customWidth="1"/>
    <col min="12" max="16" width="10.5" customWidth="1"/>
    <col min="17" max="16384" width="8.6640625" style="1"/>
  </cols>
  <sheetData>
    <row r="1" spans="2:11" ht="10" customHeight="1" x14ac:dyDescent="0.2"/>
    <row r="2" spans="2:11" ht="18" x14ac:dyDescent="0.35">
      <c r="B2" s="32" t="s">
        <v>15</v>
      </c>
      <c r="C2" s="32"/>
      <c r="D2" s="32"/>
    </row>
    <row r="3" spans="2:11" x14ac:dyDescent="0.2">
      <c r="B3" s="1" t="s">
        <v>16</v>
      </c>
      <c r="D3" s="33">
        <v>1000</v>
      </c>
    </row>
    <row r="4" spans="2:11" x14ac:dyDescent="0.2">
      <c r="B4" s="1" t="s">
        <v>17</v>
      </c>
      <c r="D4" s="34">
        <f>F16</f>
        <v>0.1</v>
      </c>
    </row>
    <row r="5" spans="2:11" x14ac:dyDescent="0.2">
      <c r="B5" s="1" t="s">
        <v>18</v>
      </c>
      <c r="D5" s="35">
        <v>0.1</v>
      </c>
    </row>
    <row r="6" spans="2:11" x14ac:dyDescent="0.2">
      <c r="D6" s="36"/>
    </row>
    <row r="7" spans="2:11" x14ac:dyDescent="0.2">
      <c r="B7" s="1" t="s">
        <v>19</v>
      </c>
      <c r="D7" s="37">
        <f>K19-D3</f>
        <v>0</v>
      </c>
    </row>
    <row r="9" spans="2:11" x14ac:dyDescent="0.2">
      <c r="K9" s="38" t="s">
        <v>20</v>
      </c>
    </row>
    <row r="10" spans="2:11" ht="18" x14ac:dyDescent="0.35">
      <c r="F10" s="39">
        <v>0</v>
      </c>
      <c r="G10" s="40">
        <f>F10+1</f>
        <v>1</v>
      </c>
      <c r="H10" s="40">
        <f t="shared" ref="H10:K10" si="0">G10+1</f>
        <v>2</v>
      </c>
      <c r="I10" s="40">
        <f t="shared" si="0"/>
        <v>3</v>
      </c>
      <c r="J10" s="40">
        <f t="shared" si="0"/>
        <v>4</v>
      </c>
      <c r="K10" s="40">
        <f t="shared" si="0"/>
        <v>5</v>
      </c>
    </row>
    <row r="12" spans="2:11" x14ac:dyDescent="0.2">
      <c r="B12" s="1" t="s">
        <v>21</v>
      </c>
      <c r="D12" s="41">
        <v>0</v>
      </c>
      <c r="F12" s="42">
        <v>500</v>
      </c>
      <c r="G12" s="43">
        <f>F12*(1+$D12)</f>
        <v>500</v>
      </c>
      <c r="H12" s="43">
        <f t="shared" ref="H12:K13" si="1">G12*(1+$D12)</f>
        <v>500</v>
      </c>
      <c r="I12" s="43">
        <f t="shared" si="1"/>
        <v>500</v>
      </c>
      <c r="J12" s="43">
        <f t="shared" si="1"/>
        <v>500</v>
      </c>
      <c r="K12" s="43">
        <f t="shared" si="1"/>
        <v>500</v>
      </c>
    </row>
    <row r="13" spans="2:11" x14ac:dyDescent="0.2">
      <c r="B13" s="1" t="s">
        <v>22</v>
      </c>
      <c r="D13" s="41">
        <v>0</v>
      </c>
      <c r="F13" s="42">
        <v>-400</v>
      </c>
      <c r="G13" s="43">
        <f>F13*(1+$D13)</f>
        <v>-400</v>
      </c>
      <c r="H13" s="43">
        <f t="shared" si="1"/>
        <v>-400</v>
      </c>
      <c r="I13" s="43">
        <f t="shared" si="1"/>
        <v>-400</v>
      </c>
      <c r="J13" s="43">
        <f t="shared" si="1"/>
        <v>-400</v>
      </c>
      <c r="K13" s="43">
        <f t="shared" si="1"/>
        <v>-400</v>
      </c>
    </row>
    <row r="14" spans="2:11" x14ac:dyDescent="0.2">
      <c r="B14" s="44" t="s">
        <v>23</v>
      </c>
      <c r="C14" s="45"/>
      <c r="D14" s="45"/>
      <c r="E14" s="45"/>
      <c r="F14" s="46">
        <f>SUM(F12:F13)</f>
        <v>100</v>
      </c>
      <c r="G14" s="46">
        <f>SUM(G12:G13)</f>
        <v>100</v>
      </c>
      <c r="H14" s="46">
        <f t="shared" ref="H14:K14" si="2">SUM(H12:H13)</f>
        <v>100</v>
      </c>
      <c r="I14" s="46">
        <f t="shared" si="2"/>
        <v>100</v>
      </c>
      <c r="J14" s="46">
        <f t="shared" si="2"/>
        <v>100</v>
      </c>
      <c r="K14" s="46">
        <f t="shared" si="2"/>
        <v>100</v>
      </c>
    </row>
    <row r="16" spans="2:11" x14ac:dyDescent="0.2">
      <c r="B16" s="47" t="s">
        <v>24</v>
      </c>
      <c r="C16" s="47"/>
      <c r="D16" s="47"/>
      <c r="E16" s="47"/>
      <c r="F16" s="48">
        <f>F14/$D$3</f>
        <v>0.1</v>
      </c>
      <c r="G16" s="48">
        <f t="shared" ref="G16:K16" si="3">G14/$D$3</f>
        <v>0.1</v>
      </c>
      <c r="H16" s="48">
        <f t="shared" si="3"/>
        <v>0.1</v>
      </c>
      <c r="I16" s="48">
        <f t="shared" si="3"/>
        <v>0.1</v>
      </c>
      <c r="J16" s="48">
        <f t="shared" si="3"/>
        <v>0.1</v>
      </c>
      <c r="K16" s="48">
        <f t="shared" si="3"/>
        <v>0.1</v>
      </c>
    </row>
    <row r="17" spans="2:11" x14ac:dyDescent="0.2">
      <c r="B17" s="49" t="s">
        <v>25</v>
      </c>
      <c r="C17" s="17"/>
      <c r="D17" s="17"/>
      <c r="E17" s="17"/>
      <c r="F17" s="50">
        <f>F16-$D$5</f>
        <v>0</v>
      </c>
      <c r="G17" s="50">
        <f t="shared" ref="G17:K17" si="4">G16-$D$5</f>
        <v>0</v>
      </c>
      <c r="H17" s="50">
        <f t="shared" si="4"/>
        <v>0</v>
      </c>
      <c r="I17" s="50">
        <f t="shared" si="4"/>
        <v>0</v>
      </c>
      <c r="J17" s="50">
        <f t="shared" si="4"/>
        <v>0</v>
      </c>
      <c r="K17" s="50">
        <f t="shared" si="4"/>
        <v>0</v>
      </c>
    </row>
    <row r="18" spans="2:11" x14ac:dyDescent="0.2">
      <c r="B18" s="17"/>
      <c r="C18" s="17"/>
      <c r="D18" s="17"/>
      <c r="E18" s="17"/>
      <c r="F18" s="51"/>
      <c r="G18" s="51"/>
      <c r="H18" s="51"/>
      <c r="I18" s="51"/>
      <c r="J18" s="51"/>
      <c r="K18" s="51"/>
    </row>
    <row r="19" spans="2:11" x14ac:dyDescent="0.2">
      <c r="B19" s="52" t="s">
        <v>26</v>
      </c>
      <c r="C19" s="52"/>
      <c r="D19" s="52"/>
      <c r="E19" s="52"/>
      <c r="F19" s="53">
        <f>F14/$D$5</f>
        <v>1000</v>
      </c>
      <c r="G19" s="53">
        <f t="shared" ref="G19:K19" si="5">G14/$D$5</f>
        <v>1000</v>
      </c>
      <c r="H19" s="53">
        <f t="shared" si="5"/>
        <v>1000</v>
      </c>
      <c r="I19" s="53">
        <f t="shared" si="5"/>
        <v>1000</v>
      </c>
      <c r="J19" s="53">
        <f t="shared" si="5"/>
        <v>1000</v>
      </c>
      <c r="K19" s="53">
        <f t="shared" si="5"/>
        <v>1000</v>
      </c>
    </row>
  </sheetData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E38D-4B3D-40C9-AB6B-2E629C392CD3}">
  <dimension ref="B1:P19"/>
  <sheetViews>
    <sheetView zoomScale="150" zoomScaleNormal="150" workbookViewId="0"/>
  </sheetViews>
  <sheetFormatPr baseColWidth="10" defaultColWidth="8.6640625" defaultRowHeight="15" x14ac:dyDescent="0.2"/>
  <cols>
    <col min="1" max="1" width="2.1640625" style="1" customWidth="1"/>
    <col min="2" max="2" width="15.6640625" style="1" bestFit="1" customWidth="1"/>
    <col min="3" max="5" width="8.6640625" style="1"/>
    <col min="6" max="11" width="10.5" style="1" customWidth="1"/>
    <col min="12" max="16" width="10.5" customWidth="1"/>
    <col min="17" max="16384" width="8.6640625" style="1"/>
  </cols>
  <sheetData>
    <row r="1" spans="2:11" ht="10" customHeight="1" x14ac:dyDescent="0.2"/>
    <row r="2" spans="2:11" ht="18" x14ac:dyDescent="0.35">
      <c r="B2" s="32" t="s">
        <v>15</v>
      </c>
      <c r="C2" s="32"/>
      <c r="D2" s="32"/>
    </row>
    <row r="3" spans="2:11" x14ac:dyDescent="0.2">
      <c r="B3" s="1" t="s">
        <v>16</v>
      </c>
      <c r="D3" s="33">
        <v>1000</v>
      </c>
    </row>
    <row r="4" spans="2:11" x14ac:dyDescent="0.2">
      <c r="B4" s="1" t="s">
        <v>17</v>
      </c>
      <c r="D4" s="34">
        <f>F16</f>
        <v>0.1</v>
      </c>
    </row>
    <row r="5" spans="2:11" x14ac:dyDescent="0.2">
      <c r="B5" s="1" t="s">
        <v>18</v>
      </c>
      <c r="D5" s="35">
        <v>0.09</v>
      </c>
    </row>
    <row r="6" spans="2:11" x14ac:dyDescent="0.2">
      <c r="D6" s="36"/>
    </row>
    <row r="7" spans="2:11" x14ac:dyDescent="0.2">
      <c r="B7" s="1" t="s">
        <v>19</v>
      </c>
      <c r="D7" s="37">
        <f>K19-D3</f>
        <v>533.3857318888895</v>
      </c>
    </row>
    <row r="9" spans="2:11" x14ac:dyDescent="0.2">
      <c r="K9" s="38" t="s">
        <v>20</v>
      </c>
    </row>
    <row r="10" spans="2:11" ht="18" x14ac:dyDescent="0.35">
      <c r="F10" s="39">
        <v>0</v>
      </c>
      <c r="G10" s="40">
        <f>F10+1</f>
        <v>1</v>
      </c>
      <c r="H10" s="40">
        <f t="shared" ref="H10:K10" si="0">G10+1</f>
        <v>2</v>
      </c>
      <c r="I10" s="40">
        <f t="shared" si="0"/>
        <v>3</v>
      </c>
      <c r="J10" s="40">
        <f t="shared" si="0"/>
        <v>4</v>
      </c>
      <c r="K10" s="40">
        <f t="shared" si="0"/>
        <v>5</v>
      </c>
    </row>
    <row r="12" spans="2:11" x14ac:dyDescent="0.2">
      <c r="B12" s="1" t="s">
        <v>21</v>
      </c>
      <c r="D12" s="41">
        <v>0.03</v>
      </c>
      <c r="F12" s="42">
        <v>500</v>
      </c>
      <c r="G12" s="43">
        <f>F12*(1+$D12)</f>
        <v>515</v>
      </c>
      <c r="H12" s="43">
        <f t="shared" ref="H12:K13" si="1">G12*(1+$D12)</f>
        <v>530.45000000000005</v>
      </c>
      <c r="I12" s="43">
        <f t="shared" si="1"/>
        <v>546.36350000000004</v>
      </c>
      <c r="J12" s="43">
        <f t="shared" si="1"/>
        <v>562.75440500000002</v>
      </c>
      <c r="K12" s="43">
        <f t="shared" si="1"/>
        <v>579.63703715000008</v>
      </c>
    </row>
    <row r="13" spans="2:11" x14ac:dyDescent="0.2">
      <c r="B13" s="1" t="s">
        <v>22</v>
      </c>
      <c r="D13" s="41">
        <v>0.02</v>
      </c>
      <c r="F13" s="42">
        <v>-400</v>
      </c>
      <c r="G13" s="43">
        <f>F13*(1+$D13)</f>
        <v>-408</v>
      </c>
      <c r="H13" s="43">
        <f t="shared" si="1"/>
        <v>-416.16</v>
      </c>
      <c r="I13" s="43">
        <f t="shared" si="1"/>
        <v>-424.48320000000001</v>
      </c>
      <c r="J13" s="43">
        <f t="shared" si="1"/>
        <v>-432.97286400000002</v>
      </c>
      <c r="K13" s="43">
        <f t="shared" si="1"/>
        <v>-441.63232128000004</v>
      </c>
    </row>
    <row r="14" spans="2:11" x14ac:dyDescent="0.2">
      <c r="B14" s="44" t="s">
        <v>23</v>
      </c>
      <c r="C14" s="45"/>
      <c r="D14" s="45"/>
      <c r="E14" s="45"/>
      <c r="F14" s="46">
        <f>SUM(F12:F13)</f>
        <v>100</v>
      </c>
      <c r="G14" s="46">
        <f>SUM(G12:G13)</f>
        <v>107</v>
      </c>
      <c r="H14" s="46">
        <f t="shared" ref="H14:K14" si="2">SUM(H12:H13)</f>
        <v>114.29000000000002</v>
      </c>
      <c r="I14" s="46">
        <f t="shared" si="2"/>
        <v>121.88030000000003</v>
      </c>
      <c r="J14" s="46">
        <f t="shared" si="2"/>
        <v>129.781541</v>
      </c>
      <c r="K14" s="46">
        <f t="shared" si="2"/>
        <v>138.00471587000004</v>
      </c>
    </row>
    <row r="16" spans="2:11" x14ac:dyDescent="0.2">
      <c r="B16" s="47" t="s">
        <v>24</v>
      </c>
      <c r="C16" s="47"/>
      <c r="D16" s="47"/>
      <c r="E16" s="47"/>
      <c r="F16" s="48">
        <f>F14/$D$3</f>
        <v>0.1</v>
      </c>
      <c r="G16" s="48">
        <f t="shared" ref="G16:K16" si="3">G14/$D$3</f>
        <v>0.107</v>
      </c>
      <c r="H16" s="48">
        <f t="shared" si="3"/>
        <v>0.11429000000000002</v>
      </c>
      <c r="I16" s="48">
        <f t="shared" si="3"/>
        <v>0.12188030000000004</v>
      </c>
      <c r="J16" s="48">
        <f t="shared" si="3"/>
        <v>0.129781541</v>
      </c>
      <c r="K16" s="48">
        <f t="shared" si="3"/>
        <v>0.13800471587000004</v>
      </c>
    </row>
    <row r="17" spans="2:11" x14ac:dyDescent="0.2">
      <c r="B17" s="49" t="s">
        <v>25</v>
      </c>
      <c r="C17" s="17"/>
      <c r="D17" s="17"/>
      <c r="E17" s="17"/>
      <c r="F17" s="50">
        <f>F16-$D$5</f>
        <v>1.0000000000000009E-2</v>
      </c>
      <c r="G17" s="50">
        <f t="shared" ref="G17:K17" si="4">G16-$D$5</f>
        <v>1.7000000000000001E-2</v>
      </c>
      <c r="H17" s="50">
        <f t="shared" si="4"/>
        <v>2.429000000000002E-2</v>
      </c>
      <c r="I17" s="50">
        <f t="shared" si="4"/>
        <v>3.1880300000000042E-2</v>
      </c>
      <c r="J17" s="50">
        <f t="shared" si="4"/>
        <v>3.9781541000000004E-2</v>
      </c>
      <c r="K17" s="50">
        <f t="shared" si="4"/>
        <v>4.8004715870000048E-2</v>
      </c>
    </row>
    <row r="18" spans="2:11" x14ac:dyDescent="0.2">
      <c r="B18" s="17"/>
      <c r="C18" s="17"/>
      <c r="D18" s="17"/>
      <c r="E18" s="17"/>
      <c r="F18" s="51"/>
      <c r="G18" s="51"/>
      <c r="H18" s="51"/>
      <c r="I18" s="51"/>
      <c r="J18" s="51"/>
      <c r="K18" s="51"/>
    </row>
    <row r="19" spans="2:11" x14ac:dyDescent="0.2">
      <c r="B19" s="52" t="s">
        <v>26</v>
      </c>
      <c r="C19" s="52"/>
      <c r="D19" s="52"/>
      <c r="E19" s="52"/>
      <c r="F19" s="53">
        <f>F14/$D$5</f>
        <v>1111.1111111111111</v>
      </c>
      <c r="G19" s="53">
        <f t="shared" ref="G19:K19" si="5">G14/$D$5</f>
        <v>1188.8888888888889</v>
      </c>
      <c r="H19" s="53">
        <f t="shared" si="5"/>
        <v>1269.8888888888891</v>
      </c>
      <c r="I19" s="53">
        <f t="shared" si="5"/>
        <v>1354.225555555556</v>
      </c>
      <c r="J19" s="53">
        <f t="shared" si="5"/>
        <v>1442.0171222222223</v>
      </c>
      <c r="K19" s="53">
        <f t="shared" si="5"/>
        <v>1533.3857318888895</v>
      </c>
    </row>
  </sheetData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896D0-76A1-428F-8B60-208316C06961}">
  <sheetPr>
    <tabColor rgb="FF00B0F0"/>
  </sheetPr>
  <dimension ref="A1"/>
  <sheetViews>
    <sheetView showGridLines="0"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16384" width="9.1640625" style="1"/>
  </cols>
  <sheetData>
    <row r="1" ht="10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CBF1-50D8-45F7-8BF5-C0AA05821C7D}">
  <dimension ref="B1:G17"/>
  <sheetViews>
    <sheetView zoomScale="150" zoomScaleNormal="150" workbookViewId="0"/>
  </sheetViews>
  <sheetFormatPr baseColWidth="10" defaultColWidth="9.1640625" defaultRowHeight="14" x14ac:dyDescent="0.2"/>
  <cols>
    <col min="1" max="1" width="2.33203125" style="1" customWidth="1"/>
    <col min="2" max="2" width="18.1640625" style="1" bestFit="1" customWidth="1"/>
    <col min="3" max="3" width="18.1640625" style="1" customWidth="1"/>
    <col min="4" max="4" width="10.33203125" style="1" bestFit="1" customWidth="1"/>
    <col min="5" max="5" width="12.6640625" style="1" bestFit="1" customWidth="1"/>
    <col min="6" max="16384" width="9.1640625" style="1"/>
  </cols>
  <sheetData>
    <row r="1" spans="2:7" ht="10" customHeight="1" x14ac:dyDescent="0.2"/>
    <row r="2" spans="2:7" x14ac:dyDescent="0.2">
      <c r="B2" s="17" t="s">
        <v>27</v>
      </c>
      <c r="C2" s="17"/>
      <c r="G2" s="17"/>
    </row>
    <row r="3" spans="2:7" x14ac:dyDescent="0.2">
      <c r="B3" s="2"/>
      <c r="C3" s="2"/>
      <c r="D3" s="2"/>
      <c r="E3" s="2"/>
    </row>
    <row r="4" spans="2:7" x14ac:dyDescent="0.2">
      <c r="B4" s="1" t="s">
        <v>28</v>
      </c>
      <c r="E4" s="33">
        <v>10000000</v>
      </c>
    </row>
    <row r="5" spans="2:7" x14ac:dyDescent="0.2">
      <c r="B5" s="1" t="s">
        <v>0</v>
      </c>
      <c r="E5" s="19">
        <v>60</v>
      </c>
    </row>
    <row r="6" spans="2:7" x14ac:dyDescent="0.2">
      <c r="B6" s="1" t="s">
        <v>29</v>
      </c>
      <c r="D6" s="98">
        <v>0.05</v>
      </c>
      <c r="E6" s="99"/>
    </row>
    <row r="7" spans="2:7" x14ac:dyDescent="0.2">
      <c r="B7" s="1" t="s">
        <v>30</v>
      </c>
      <c r="D7" s="100"/>
      <c r="E7" s="101"/>
    </row>
    <row r="8" spans="2:7" x14ac:dyDescent="0.2">
      <c r="E8" s="102"/>
    </row>
    <row r="9" spans="2:7" x14ac:dyDescent="0.2">
      <c r="B9" s="1" t="s">
        <v>31</v>
      </c>
      <c r="D9" s="103">
        <v>0.01</v>
      </c>
      <c r="E9" s="9"/>
    </row>
    <row r="10" spans="2:7" x14ac:dyDescent="0.2">
      <c r="B10" s="1" t="s">
        <v>32</v>
      </c>
      <c r="E10" s="42">
        <v>100000</v>
      </c>
    </row>
    <row r="12" spans="2:7" x14ac:dyDescent="0.2">
      <c r="B12" s="1" t="s">
        <v>33</v>
      </c>
      <c r="E12" s="62"/>
    </row>
    <row r="13" spans="2:7" x14ac:dyDescent="0.2">
      <c r="B13" s="1" t="s">
        <v>34</v>
      </c>
      <c r="E13" s="62"/>
    </row>
    <row r="14" spans="2:7" x14ac:dyDescent="0.2">
      <c r="B14" s="4" t="s">
        <v>35</v>
      </c>
      <c r="C14" s="4"/>
      <c r="D14" s="4"/>
      <c r="E14" s="104"/>
    </row>
    <row r="16" spans="2:7" ht="15" thickBot="1" x14ac:dyDescent="0.25">
      <c r="B16" s="105" t="s">
        <v>36</v>
      </c>
      <c r="C16" s="105"/>
      <c r="D16" s="105"/>
      <c r="E16" s="106"/>
    </row>
    <row r="17" ht="1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Cover</vt:lpstr>
      <vt:lpstr>Exercise 1 &gt;&gt;&gt;</vt:lpstr>
      <vt:lpstr>Exercise 1_WORKSHEET</vt:lpstr>
      <vt:lpstr>Exercise 1_SOLUTION</vt:lpstr>
      <vt:lpstr>Exercise 2 &gt;&gt;&gt;</vt:lpstr>
      <vt:lpstr>Exercise 2_WORKSHEET</vt:lpstr>
      <vt:lpstr>Exercise 2_SOLUTION</vt:lpstr>
      <vt:lpstr>Exercise 3 &gt;&gt;&gt;</vt:lpstr>
      <vt:lpstr>Exercise 3_WORKSHEET</vt:lpstr>
      <vt:lpstr>Exercise 3_SOLUTION</vt:lpstr>
      <vt:lpstr>Exercise 4 &gt;&gt;&gt;</vt:lpstr>
      <vt:lpstr>Exercise 4_WORKSHEET</vt:lpstr>
      <vt:lpstr>Exercise 4 _SOLUTION</vt:lpstr>
      <vt:lpstr>Exercise 5 &gt;&gt;&gt;</vt:lpstr>
      <vt:lpstr>Exercise 5_WORKSHEET</vt:lpstr>
      <vt:lpstr>Exercise 5_SOLUTION</vt:lpstr>
      <vt:lpstr>Exercise 6 &gt;&gt;&gt;</vt:lpstr>
      <vt:lpstr>Exercise 6_WORKSHEET</vt:lpstr>
      <vt:lpstr>Exercise 6_SOLUTION</vt:lpstr>
      <vt:lpstr>Exercise 7 &gt;&gt;&gt;</vt:lpstr>
      <vt:lpstr>Exercise 7_WORKSHEET</vt:lpstr>
      <vt:lpstr>Exercise 7_SOLUTION</vt:lpstr>
      <vt:lpstr>Exercise 8 &gt;&gt;&gt;</vt:lpstr>
      <vt:lpstr>Exercise 8_WORKSHEET</vt:lpstr>
      <vt:lpstr>Exercise 8_SOLUTION</vt:lpstr>
      <vt:lpstr>Exercise 9 &gt;&gt;&gt;</vt:lpstr>
      <vt:lpstr>Exercise 9_WORKSHEET</vt:lpstr>
      <vt:lpstr>Exercise 9_SOLUTION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Hancock</dc:creator>
  <cp:lastModifiedBy>Scott McCarthy</cp:lastModifiedBy>
  <dcterms:created xsi:type="dcterms:W3CDTF">2019-11-29T00:20:24Z</dcterms:created>
  <dcterms:modified xsi:type="dcterms:W3CDTF">2020-09-09T01:23:57Z</dcterms:modified>
</cp:coreProperties>
</file>